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240" windowHeight="7935"/>
  </bookViews>
  <sheets>
    <sheet name="Grade" sheetId="4" r:id="rId1"/>
    <sheet name="HW1-1" sheetId="5" r:id="rId2"/>
    <sheet name="HW1-2" sheetId="1" r:id="rId3"/>
    <sheet name="error list" sheetId="2" r:id="rId4"/>
  </sheets>
  <calcPr calcId="144525"/>
</workbook>
</file>

<file path=xl/calcChain.xml><?xml version="1.0" encoding="utf-8"?>
<calcChain xmlns="http://schemas.openxmlformats.org/spreadsheetml/2006/main">
  <c r="G6" i="5" l="1"/>
  <c r="I6" i="5" s="1"/>
  <c r="I81" i="1"/>
  <c r="I17" i="5" l="1"/>
  <c r="C82" i="4" l="1"/>
  <c r="B82" i="4"/>
  <c r="D81" i="4" l="1"/>
  <c r="D79" i="4"/>
  <c r="D78" i="4"/>
  <c r="D77" i="4"/>
  <c r="D76" i="4"/>
  <c r="D75" i="4"/>
  <c r="D74" i="4"/>
  <c r="D73" i="4"/>
  <c r="D72" i="4"/>
  <c r="D70" i="4"/>
  <c r="D69" i="4"/>
  <c r="D68" i="4"/>
  <c r="D67" i="4"/>
  <c r="D65" i="4"/>
  <c r="D64" i="4"/>
  <c r="D63" i="4"/>
  <c r="D62" i="4"/>
  <c r="D61" i="4"/>
  <c r="D60" i="4"/>
  <c r="D59" i="4"/>
  <c r="D58" i="4"/>
  <c r="D57" i="4"/>
  <c r="D56" i="4"/>
  <c r="D55" i="4"/>
  <c r="D53" i="4"/>
  <c r="D52" i="4"/>
  <c r="D51" i="4"/>
  <c r="D50" i="4"/>
  <c r="D49" i="4"/>
  <c r="D48" i="4"/>
  <c r="D47" i="4"/>
  <c r="D46" i="4"/>
  <c r="D45" i="4"/>
  <c r="D44" i="4"/>
  <c r="D43" i="4"/>
  <c r="D41" i="4"/>
  <c r="D40" i="4"/>
  <c r="D39" i="4"/>
  <c r="D38" i="4"/>
  <c r="D37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1" i="4"/>
  <c r="D10" i="4"/>
  <c r="D9" i="4"/>
  <c r="D8" i="4"/>
  <c r="D7" i="4"/>
  <c r="D6" i="4"/>
  <c r="D5" i="4"/>
  <c r="D4" i="4"/>
  <c r="G11" i="4" s="1"/>
  <c r="D82" i="4" l="1"/>
  <c r="G4" i="4" s="1"/>
  <c r="G8" i="4"/>
  <c r="G5" i="4"/>
  <c r="G9" i="4"/>
  <c r="G2" i="4"/>
  <c r="G6" i="4"/>
  <c r="G10" i="4"/>
  <c r="G3" i="4"/>
  <c r="G7" i="4"/>
  <c r="I59" i="1"/>
  <c r="G59" i="1"/>
  <c r="G24" i="1" l="1"/>
  <c r="I24" i="1" s="1"/>
  <c r="G81" i="1" l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</calcChain>
</file>

<file path=xl/sharedStrings.xml><?xml version="1.0" encoding="utf-8"?>
<sst xmlns="http://schemas.openxmlformats.org/spreadsheetml/2006/main" count="298" uniqueCount="184">
  <si>
    <t>ID</t>
    <phoneticPr fontId="18" type="noConversion"/>
  </si>
  <si>
    <t>Delay</t>
    <phoneticPr fontId="18" type="noConversion"/>
  </si>
  <si>
    <t>Original Grade</t>
    <phoneticPr fontId="18" type="noConversion"/>
  </si>
  <si>
    <t>x</t>
    <phoneticPr fontId="18" type="noConversion"/>
  </si>
  <si>
    <t>x</t>
    <phoneticPr fontId="18" type="noConversion"/>
  </si>
  <si>
    <t>2-Program(25%)</t>
    <phoneticPr fontId="18" type="noConversion"/>
  </si>
  <si>
    <t>2-Remarks</t>
    <phoneticPr fontId="18" type="noConversion"/>
  </si>
  <si>
    <t>欄1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</si>
  <si>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</si>
  <si>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</si>
  <si>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</si>
  <si>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</si>
  <si>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</si>
  <si>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</si>
  <si>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</si>
  <si>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</si>
  <si>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</si>
  <si>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2-Report(25%)
Method(7.5%)</t>
    <phoneticPr fontId="18" type="noConversion"/>
  </si>
  <si>
    <t xml:space="preserve">
Results(10%)</t>
    <phoneticPr fontId="18" type="noConversion"/>
  </si>
  <si>
    <t xml:space="preserve">
Discussion(5%)</t>
    <phoneticPr fontId="18" type="noConversion"/>
  </si>
  <si>
    <t xml:space="preserve">
How(2.5%)</t>
    <phoneticPr fontId="18" type="noConversion"/>
  </si>
  <si>
    <t>error1</t>
    <phoneticPr fontId="18" type="noConversion"/>
  </si>
  <si>
    <t>error2</t>
    <phoneticPr fontId="18" type="noConversion"/>
  </si>
  <si>
    <t>error3</t>
    <phoneticPr fontId="18" type="noConversion"/>
  </si>
  <si>
    <t>描述</t>
    <phoneticPr fontId="18" type="noConversion"/>
  </si>
  <si>
    <t>扣分</t>
    <phoneticPr fontId="18" type="noConversion"/>
  </si>
  <si>
    <t>算PSNR的MSE時，img1-img2的型態為uint8，若img1的值比img2小將不會產生負數</t>
    <phoneticPr fontId="18" type="noConversion"/>
  </si>
  <si>
    <t>PSNR公式錯誤</t>
    <phoneticPr fontId="18" type="noConversion"/>
  </si>
  <si>
    <t>error4</t>
    <phoneticPr fontId="18" type="noConversion"/>
  </si>
  <si>
    <t>DTC錯誤</t>
    <phoneticPr fontId="18" type="noConversion"/>
  </si>
  <si>
    <t>error5</t>
    <phoneticPr fontId="18" type="noConversion"/>
  </si>
  <si>
    <t>IDCT錯誤</t>
    <phoneticPr fontId="18" type="noConversion"/>
  </si>
  <si>
    <t>1.沒有討論
2.error4
3.error5
3.psnr.m裡的迴圈應該為for i=1:m(n), result-1, program-2</t>
    <phoneticPr fontId="18" type="noConversion"/>
  </si>
  <si>
    <t>result -3, program -5</t>
    <phoneticPr fontId="18" type="noConversion"/>
  </si>
  <si>
    <t>1.error1</t>
    <phoneticPr fontId="18" type="noConversion"/>
  </si>
  <si>
    <t>1.method不用貼code
2.error3, 算PSNR時，index沒有處理好
3.沒有討論</t>
    <phoneticPr fontId="18" type="noConversion"/>
  </si>
  <si>
    <t>1.error1
2.matlab檔名要注意，不能有-</t>
    <phoneticPr fontId="18" type="noConversion"/>
  </si>
  <si>
    <t>IDCT轉回image時為double型態，包含小數點，應先轉為整數在計算PSNR，因為影像的灰階值皆為整數</t>
    <phoneticPr fontId="18" type="noConversion"/>
  </si>
  <si>
    <t>1.方法描述太粗略(8x8 block, psnr ?)
2.err3</t>
    <phoneticPr fontId="18" type="noConversion"/>
  </si>
  <si>
    <t>error6</t>
    <phoneticPr fontId="18" type="noConversion"/>
  </si>
  <si>
    <t>result -5, program -15</t>
    <phoneticPr fontId="18" type="noConversion"/>
  </si>
  <si>
    <t>1.error1
2.傅立葉轉換與DCT是不一樣的</t>
    <phoneticPr fontId="18" type="noConversion"/>
  </si>
  <si>
    <t>1.方法描述太粗略(8x8 block, psnr ?)
2.討論希望針對結果作分析
3.error6，且FFT與DCT是不一樣的轉換方式</t>
    <phoneticPr fontId="18" type="noConversion"/>
  </si>
  <si>
    <t>1.error6，且FFT與DCT是不一樣的轉換方式</t>
    <phoneticPr fontId="18" type="noConversion"/>
  </si>
  <si>
    <t>result -1, program -1</t>
    <phoneticPr fontId="18" type="noConversion"/>
  </si>
  <si>
    <t>result -1, program -3</t>
    <phoneticPr fontId="18" type="noConversion"/>
  </si>
  <si>
    <t>1.描述方法的地方比較像是在寫心得
2.err1</t>
    <phoneticPr fontId="18" type="noConversion"/>
  </si>
  <si>
    <t>1.error1
2.討論可以再寫多一點</t>
    <phoneticPr fontId="18" type="noConversion"/>
  </si>
  <si>
    <t>error7</t>
    <phoneticPr fontId="18" type="noConversion"/>
  </si>
  <si>
    <t>1.error7</t>
    <phoneticPr fontId="18" type="noConversion"/>
  </si>
  <si>
    <t>程式中影像的長寬寫死</t>
    <phoneticPr fontId="18" type="noConversion"/>
  </si>
  <si>
    <t>program-2</t>
  </si>
  <si>
    <t>DCT用matlab內建函式</t>
    <phoneticPr fontId="18" type="noConversion"/>
  </si>
  <si>
    <t>1.error1
2.沒有討論</t>
    <phoneticPr fontId="18" type="noConversion"/>
  </si>
  <si>
    <t>1.error2
2.沒有討論</t>
    <phoneticPr fontId="18" type="noConversion"/>
  </si>
  <si>
    <t>error8</t>
    <phoneticPr fontId="18" type="noConversion"/>
  </si>
  <si>
    <t>result-2, program-2</t>
    <phoneticPr fontId="18" type="noConversion"/>
  </si>
  <si>
    <t>1.方法描述太粗略(8x8 block?)
2.error8
3.error2</t>
    <phoneticPr fontId="18" type="noConversion"/>
  </si>
  <si>
    <t>1.方法描述太粗略(8x8 block)
2.討論可以再寫多一點</t>
    <phoneticPr fontId="18" type="noConversion"/>
  </si>
  <si>
    <t>1.方法描述太粗略(8x8 block, psnr ?)
2.error7
3.error4
4.error5</t>
    <phoneticPr fontId="18" type="noConversion"/>
  </si>
  <si>
    <t>1.方法描述太粗略(8x8 block)
2.error7
3.error4
4.error5</t>
    <phoneticPr fontId="18" type="noConversion"/>
  </si>
  <si>
    <t>1.error7</t>
    <phoneticPr fontId="18" type="noConversion"/>
  </si>
  <si>
    <t>1.error7
2.error5</t>
    <phoneticPr fontId="18" type="noConversion"/>
  </si>
  <si>
    <t>1.沒有討論</t>
    <phoneticPr fontId="18" type="noConversion"/>
  </si>
  <si>
    <t>1.方法描述不用貼程式碼，希望用口語敘述</t>
    <phoneticPr fontId="18" type="noConversion"/>
  </si>
  <si>
    <t>1.沒有討論
2.不知要執行哪一個檔案</t>
    <phoneticPr fontId="18" type="noConversion"/>
  </si>
  <si>
    <t>1.error7
2.8x8PSNR報告裡寫21.7，但程式跑出來是INF，result-1</t>
    <phoneticPr fontId="18" type="noConversion"/>
  </si>
  <si>
    <t>HW1-2</t>
    <phoneticPr fontId="18" type="noConversion"/>
  </si>
  <si>
    <t>HW1-1</t>
    <phoneticPr fontId="18" type="noConversion"/>
  </si>
  <si>
    <t>Grade</t>
    <phoneticPr fontId="18" type="noConversion"/>
  </si>
  <si>
    <t>Grade2</t>
    <phoneticPr fontId="18" type="noConversion"/>
  </si>
  <si>
    <t>1.error1</t>
    <phoneticPr fontId="18" type="noConversion"/>
  </si>
  <si>
    <t>error9</t>
    <phoneticPr fontId="18" type="noConversion"/>
  </si>
  <si>
    <t>沒有PSNR</t>
    <phoneticPr fontId="18" type="noConversion"/>
  </si>
  <si>
    <t>result-3, program-5</t>
    <phoneticPr fontId="18" type="noConversion"/>
  </si>
  <si>
    <t>1.沒有討論
2.error9</t>
    <phoneticPr fontId="18" type="noConversion"/>
  </si>
  <si>
    <t>1.沒有討論
2.matlab檔名要注意，不能數字開頭，也不能有-
3.程式跑太久，雖然不扣分，但可再加強
4.error7</t>
    <phoneticPr fontId="18" type="noConversion"/>
  </si>
  <si>
    <t>error10</t>
    <phoneticPr fontId="18" type="noConversion"/>
  </si>
  <si>
    <t>1.程式跑太久，雖然不扣分，但可再加強
2.error8</t>
    <phoneticPr fontId="18" type="noConversion"/>
  </si>
  <si>
    <t>1.error2</t>
    <phoneticPr fontId="18" type="noConversion"/>
  </si>
  <si>
    <t>1.err2</t>
    <phoneticPr fontId="18" type="noConversion"/>
  </si>
  <si>
    <t>1.描述方法的地方比較像是在寫心得
2.討論可以再寫多一點
3.error5</t>
    <phoneticPr fontId="18" type="noConversion"/>
  </si>
  <si>
    <t>1.error2
2.討論可以再寫多一點</t>
    <phoneticPr fontId="18" type="noConversion"/>
  </si>
  <si>
    <t>1.程式雖然沒有寫出來，但報告還是可以多寫</t>
    <phoneticPr fontId="18" type="noConversion"/>
  </si>
  <si>
    <t>1.沒有討論
2.程式中的Co算錯，result-2, program-4
3.error2</t>
    <phoneticPr fontId="18" type="noConversion"/>
  </si>
  <si>
    <t>1.報告請寫完整
2.error1
3.error8
4.error5</t>
    <phoneticPr fontId="18" type="noConversion"/>
  </si>
  <si>
    <t>1.報告請寫完整
2.matlab檔名要注意，不能數字開頭，也不能有-
3.程式太多bug，不能執行</t>
    <phoneticPr fontId="18" type="noConversion"/>
  </si>
  <si>
    <t>1.error1
2.error7</t>
    <phoneticPr fontId="18" type="noConversion"/>
  </si>
  <si>
    <t>1.error7</t>
    <phoneticPr fontId="18" type="noConversion"/>
  </si>
  <si>
    <t>1.error7
2.error8
3.error1</t>
    <phoneticPr fontId="18" type="noConversion"/>
  </si>
  <si>
    <t>1.error7
2.error1</t>
    <phoneticPr fontId="18" type="noConversion"/>
  </si>
  <si>
    <t>1.How to excute?</t>
    <phoneticPr fontId="18" type="noConversion"/>
  </si>
  <si>
    <t>1.error2</t>
    <phoneticPr fontId="18" type="noConversion"/>
  </si>
  <si>
    <t>1.error1
2.沒有討論
3.error7</t>
    <phoneticPr fontId="18" type="noConversion"/>
  </si>
  <si>
    <t>1.沒有寫第二題?</t>
    <phoneticPr fontId="18" type="noConversion"/>
  </si>
  <si>
    <t>1.報告中貼的圖怪怪的 result-1
2.error7
3.沒有討論</t>
    <phoneticPr fontId="18" type="noConversion"/>
  </si>
  <si>
    <t>1.沒有討論
2.error7
3.error5</t>
    <phoneticPr fontId="18" type="noConversion"/>
  </si>
  <si>
    <t>1.PSNR算K的第二層迴圈 for j=W -&gt; for j=1:W, result-1, program-1</t>
    <phoneticPr fontId="18" type="noConversion"/>
  </si>
  <si>
    <t>1.沒有討論
2.error7</t>
    <phoneticPr fontId="18" type="noConversion"/>
  </si>
  <si>
    <t>1.error7
2.error4
3.error5
4.error9</t>
    <phoneticPr fontId="18" type="noConversion"/>
  </si>
  <si>
    <t>1.How to excute?
2.程式跑太久，雖然不扣分，但可再加強
3.error3
4.error4
5.error5</t>
    <phoneticPr fontId="18" type="noConversion"/>
  </si>
  <si>
    <t>1.下次code請存成.m檔，別折磨助教orz
2.error4
3.error5
4.error9
5.error7
5.程式跑太久，雖然不扣分，但可再加強</t>
    <phoneticPr fontId="18" type="noConversion"/>
  </si>
  <si>
    <t>PSNR的log底數為10，matlab的內建函數log底數非10</t>
    <phoneticPr fontId="18" type="noConversion"/>
  </si>
  <si>
    <t>program-1</t>
  </si>
  <si>
    <t>1.error1
2.error10
3.error4</t>
    <phoneticPr fontId="18" type="noConversion"/>
  </si>
  <si>
    <t>保留2*2,4*4,8*8時出錯</t>
    <phoneticPr fontId="18" type="noConversion"/>
  </si>
  <si>
    <t>1.error10
2.算保留8*8的DCT，不應用round, result-1, program-1
3.程式跑太久，雖然不扣分，但可再加強</t>
    <phoneticPr fontId="18" type="noConversion"/>
  </si>
  <si>
    <t>1.8*8的PSNR錯誤，result-1,program-1
2.error8</t>
    <phoneticPr fontId="18" type="noConversion"/>
  </si>
  <si>
    <t>1.報告中的結果三張都一樣, result-1
2.error8
3.8*8的PSNR錯誤，result-1,program-1</t>
    <phoneticPr fontId="18" type="noConversion"/>
  </si>
  <si>
    <t>1.沒有討論
2.error1</t>
    <phoneticPr fontId="18" type="noConversion"/>
  </si>
  <si>
    <t>1.報告變成題目了…報告打9折
2.方法描述可以寫詳細點
3.http://www.mathworks.com/help/toolbox/images/f21-16366.html
4.PSNR不能執行，error3
5.error8</t>
    <phoneticPr fontId="18" type="noConversion"/>
  </si>
  <si>
    <t>ID</t>
  </si>
  <si>
    <t>1-Program(25%)</t>
  </si>
  <si>
    <t>1-Report(25%)
Method(7.5%)</t>
  </si>
  <si>
    <t xml:space="preserve">
Results(10%)</t>
  </si>
  <si>
    <t xml:space="preserve">
Discussion(5%)</t>
  </si>
  <si>
    <t xml:space="preserve">
How(2.5%)</t>
  </si>
  <si>
    <t>Original Grade</t>
  </si>
  <si>
    <t>Delay</t>
  </si>
  <si>
    <t>Grade1</t>
  </si>
  <si>
    <t>1-Remarks</t>
  </si>
  <si>
    <t>x</t>
  </si>
  <si>
    <t>err1</t>
  </si>
  <si>
    <t>err2</t>
  </si>
  <si>
    <t>err3</t>
  </si>
  <si>
    <t>err3, err4(想法沒錯，程式寫錯)</t>
  </si>
  <si>
    <t>err5</t>
  </si>
  <si>
    <t>err3, [M N]=size(img1), N得到的值不會是真正的column數，而是column*3 (因為圖是彩色的)</t>
  </si>
  <si>
    <t>err4,err1</t>
  </si>
  <si>
    <t>err1, err6</t>
  </si>
  <si>
    <t>err3, err5</t>
  </si>
  <si>
    <t>err1, err2</t>
  </si>
  <si>
    <t>沒有轉成double去做interpolation</t>
  </si>
  <si>
    <t>err1, err5</t>
  </si>
  <si>
    <t>err3, 抄9762109?</t>
  </si>
  <si>
    <t>err4</t>
  </si>
  <si>
    <t>err7</t>
  </si>
  <si>
    <t>psnr遲交</t>
  </si>
  <si>
    <t>err1, psnr不用轉成整數</t>
  </si>
  <si>
    <t>err3 err4</t>
  </si>
  <si>
    <t>沒psnr</t>
  </si>
  <si>
    <t>err4,type double跟uint8要搞清楚</t>
  </si>
  <si>
    <t>err6</t>
  </si>
  <si>
    <t>error1</t>
  </si>
  <si>
    <t>program -1</t>
  </si>
  <si>
    <t>psnr算法沒錯，但結果有小誤差，也就是interpolation沒有完全寫對或是算psnr之前沒有先把圖的值變成整數</t>
  </si>
  <si>
    <t>error2</t>
  </si>
  <si>
    <t>算PSNR的MSE時，img1-img2的型態為uint8，若img1的值比img2小將不會產生負數</t>
  </si>
  <si>
    <t>error3</t>
  </si>
  <si>
    <t>program -3</t>
  </si>
  <si>
    <t>PSNR公式錯誤</t>
  </si>
  <si>
    <t>error4</t>
  </si>
  <si>
    <t>program -5</t>
  </si>
  <si>
    <t>interpolation方法錯誤</t>
  </si>
  <si>
    <t>error5</t>
  </si>
  <si>
    <t>program -2</t>
  </si>
  <si>
    <t>拿錯圖來算psnr</t>
  </si>
  <si>
    <t>error6</t>
  </si>
  <si>
    <t>PSNR的log底數為10，matlab的內建函數log底數非10</t>
  </si>
  <si>
    <t>error7</t>
  </si>
  <si>
    <t>interpolation之前沒有把type轉成double去做</t>
  </si>
  <si>
    <t>欄2</t>
  </si>
  <si>
    <t>HW1-1(40%)</t>
    <phoneticPr fontId="18" type="noConversion"/>
  </si>
  <si>
    <t>HW1-2(60%)</t>
    <phoneticPr fontId="18" type="noConversion"/>
  </si>
  <si>
    <t>0-9</t>
    <phoneticPr fontId="18" type="noConversion"/>
  </si>
  <si>
    <t>10-19</t>
    <phoneticPr fontId="18" type="noConversion"/>
  </si>
  <si>
    <t>20-29</t>
    <phoneticPr fontId="18" type="noConversion"/>
  </si>
  <si>
    <t>30-39</t>
    <phoneticPr fontId="18" type="noConversion"/>
  </si>
  <si>
    <t>40-49</t>
    <phoneticPr fontId="18" type="noConversion"/>
  </si>
  <si>
    <t>50-59</t>
    <phoneticPr fontId="18" type="noConversion"/>
  </si>
  <si>
    <t>60-69</t>
    <phoneticPr fontId="18" type="noConversion"/>
  </si>
  <si>
    <t>70-79</t>
    <phoneticPr fontId="18" type="noConversion"/>
  </si>
  <si>
    <t>80-89</t>
    <phoneticPr fontId="18" type="noConversion"/>
  </si>
  <si>
    <t>90-100</t>
    <phoneticPr fontId="18" type="noConversion"/>
  </si>
  <si>
    <t>註: 因為助教每題皆以滿分50分來評分，後來發現第一題占40分，</t>
    <phoneticPr fontId="18" type="noConversion"/>
  </si>
  <si>
    <t>第二題占60分，所以總成績是第一題分數*0.8，第二題*1.2相加起來</t>
  </si>
  <si>
    <t>成績分布</t>
    <phoneticPr fontId="18" type="noConversion"/>
  </si>
  <si>
    <t>抄襲的program0分，有問題請找助教</t>
    <phoneticPr fontId="18" type="noConversion"/>
  </si>
  <si>
    <t>平均</t>
    <phoneticPr fontId="18" type="noConversion"/>
  </si>
  <si>
    <t>1.沒有討論
2.算PSNR有小錯, result-1, program-1</t>
    <phoneticPr fontId="18" type="noConversion"/>
  </si>
  <si>
    <t>這份文件下方有sheet可以選，裡有有詳細大家錯誤的資料</t>
    <phoneticPr fontId="18" type="noConversion"/>
  </si>
  <si>
    <t>*</t>
    <phoneticPr fontId="18" type="noConversion"/>
  </si>
  <si>
    <t>*</t>
    <phoneticPr fontId="18" type="noConversion"/>
  </si>
  <si>
    <t>err3
err4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</si>
</sst>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"/>
  </numFmts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7" fillId="33" borderId="0" xfId="0" applyFont="1" applyFill="1" applyBorder="1" applyAlignment="1">
      <alignment horizontal="center" vertical="top"/>
    </xf>
    <xf numFmtId="0" fontId="17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left" vertical="top"/>
    </xf>
    <xf numFmtId="0" fontId="13" fillId="34" borderId="12" xfId="0" applyFont="1" applyFill="1" applyBorder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7" fillId="33" borderId="0" xfId="0" applyNumberFormat="1" applyFont="1" applyFill="1" applyBorder="1" applyAlignment="1">
      <alignment horizontal="center" vertical="top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7" fillId="33" borderId="0" xfId="0" applyFont="1" applyFill="1" applyBorder="1" applyAlignment="1">
      <alignment horizontal="center" vertical="top"/>
    </xf>
    <xf numFmtId="0" fontId="17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left" vertical="top"/>
    </xf>
    <xf numFmtId="176" fontId="0" fillId="0" borderId="0" xfId="0" applyNumberFormat="1">
      <alignment vertical="center"/>
    </xf>
    <xf numFmtId="176" fontId="17" fillId="33" borderId="0" xfId="0" applyNumberFormat="1" applyFont="1" applyFill="1" applyBorder="1" applyAlignment="1">
      <alignment horizontal="center" vertical="top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>
      <alignment vertical="center"/>
    </xf>
    <xf numFmtId="0" fontId="2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49" fontId="0" fillId="35" borderId="13" xfId="0" applyNumberFormat="1" applyFill="1" applyBorder="1" applyAlignment="1">
      <alignment horizontal="center" vertical="center"/>
    </xf>
    <xf numFmtId="0" fontId="17" fillId="36" borderId="0" xfId="0" applyFont="1" applyFill="1">
      <alignment vertical="center"/>
    </xf>
    <xf numFmtId="0" fontId="0" fillId="37" borderId="13" xfId="0" applyFill="1" applyBorder="1" applyAlignment="1">
      <alignment horizontal="center" vertical="center"/>
    </xf>
    <xf numFmtId="177" fontId="0" fillId="37" borderId="13" xfId="0" applyNumberForma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14" fillId="0" borderId="0" xfId="0" applyFon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39">
    <dxf>
      <numFmt numFmtId="177" formatCode="0_ "/>
      <alignment horizontal="center" vertical="center" textRotation="0" wrapText="0" indent="0" justifyLastLine="0" shrinkToFit="0" readingOrder="0"/>
    </dxf>
    <dxf>
      <numFmt numFmtId="176" formatCode="0.0_ "/>
      <alignment horizontal="center" vertical="center" textRotation="0" wrapText="0" indent="0" justifyLastLine="0" shrinkToFit="0" readingOrder="0"/>
    </dxf>
    <dxf>
      <numFmt numFmtId="176" formatCode="0.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8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新細明體"/>
        <scheme val="minor"/>
      </font>
      <fill>
        <patternFill patternType="solid">
          <fgColor theme="8"/>
          <bgColor theme="8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7" formatCode="0_ "/>
      <alignment horizontal="center" vertical="center" textRotation="0" wrapText="0" indent="0" justifyLastLine="0" shrinkToFit="0" readingOrder="0"/>
    </dxf>
    <dxf>
      <numFmt numFmtId="176" formatCode="0.0_ "/>
      <alignment horizontal="center" vertical="center" textRotation="0" wrapText="0" indent="0" justifyLastLine="0" shrinkToFit="0" readingOrder="0"/>
    </dxf>
    <dxf>
      <numFmt numFmtId="176" formatCode="0.0_ 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Grade!$F$2:$F$11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90-100</c:v>
                </c:pt>
              </c:strCache>
            </c:strRef>
          </c:cat>
          <c:val>
            <c:numRef>
              <c:f>Grade!$G$2:$G$11</c:f>
              <c:numCache>
                <c:formatCode>0_ </c:formatCode>
                <c:ptCount val="10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11</c:v>
                </c:pt>
                <c:pt idx="9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38176"/>
        <c:axId val="146340096"/>
      </c:barChart>
      <c:catAx>
        <c:axId val="14633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 altLang="en-US"/>
                  <a:t>成績</a:t>
                </a:r>
                <a:endParaRPr lang="en-US" altLang="zh-TW"/>
              </a:p>
            </c:rich>
          </c:tx>
          <c:layout/>
          <c:overlay val="0"/>
        </c:title>
        <c:majorTickMark val="out"/>
        <c:minorTickMark val="none"/>
        <c:tickLblPos val="nextTo"/>
        <c:crossAx val="146340096"/>
        <c:crosses val="autoZero"/>
        <c:auto val="1"/>
        <c:lblAlgn val="ctr"/>
        <c:lblOffset val="100"/>
        <c:noMultiLvlLbl val="0"/>
      </c:catAx>
      <c:valAx>
        <c:axId val="146340096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 altLang="en-US"/>
                  <a:t>人數</a:t>
                </a:r>
                <a:endParaRPr lang="en-US" altLang="zh-TW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338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14287</xdr:rowOff>
    </xdr:from>
    <xdr:to>
      <xdr:col>8</xdr:col>
      <xdr:colOff>4591050</xdr:colOff>
      <xdr:row>20</xdr:row>
      <xdr:rowOff>85725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表格1_67" displayName="表格1_67" ref="A1:D82" totalsRowCount="1" headerRowDxfId="38" dataDxfId="37">
  <autoFilter ref="A1:D81"/>
  <tableColumns count="4">
    <tableColumn id="1" name="欄1" totalsRowLabel="平均" dataDxfId="36" totalsRowDxfId="3"/>
    <tableColumn id="3" name="欄12" totalsRowFunction="average" dataDxfId="35" totalsRowDxfId="2"/>
    <tableColumn id="2" name="欄2" totalsRowFunction="average" dataDxfId="34" totalsRowDxfId="1"/>
    <tableColumn id="7" name="欄7" totalsRowFunction="average" dataDxfId="33" totalsRow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5" name="表格1_6" displayName="表格1_6" ref="A1:J81" totalsRowShown="0" headerRowDxfId="32" dataDxfId="31">
  <autoFilter ref="A1:J81"/>
  <tableColumns count="10">
    <tableColumn id="1" name="欄1" dataDxfId="30"/>
    <tableColumn id="7" name="欄7" dataDxfId="29"/>
    <tableColumn id="8" name="欄8" dataDxfId="28"/>
    <tableColumn id="9" name="欄9" dataDxfId="27"/>
    <tableColumn id="10" name="欄10" dataDxfId="26"/>
    <tableColumn id="11" name="欄11" dataDxfId="25"/>
    <tableColumn id="12" name="欄12" dataDxfId="24"/>
    <tableColumn id="13" name="欄13" dataDxfId="23"/>
    <tableColumn id="14" name="欄14" dataDxfId="22"/>
    <tableColumn id="15" name="欄15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1" name="表格1" displayName="表格1" ref="A1:J81" totalsRowShown="0" headerRowDxfId="14" dataDxfId="13">
  <autoFilter ref="A1:J81"/>
  <tableColumns count="10">
    <tableColumn id="1" name="欄1" dataDxfId="12"/>
    <tableColumn id="7" name="欄7" dataDxfId="11"/>
    <tableColumn id="8" name="欄8" dataDxfId="10"/>
    <tableColumn id="9" name="欄9" dataDxfId="9"/>
    <tableColumn id="10" name="欄10" dataDxfId="8"/>
    <tableColumn id="11" name="欄11" dataDxfId="7"/>
    <tableColumn id="12" name="欄12" dataDxfId="6">
      <calculatedColumnFormula>SUM(B2:F2)</calculatedColumnFormula>
    </tableColumn>
    <tableColumn id="13" name="欄13" dataDxfId="5"/>
    <tableColumn id="14" name="欄14" dataDxfId="4">
      <calculatedColumnFormula>G2*0.8^H2</calculatedColumnFormula>
    </tableColumn>
    <tableColumn id="15" name="欄15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2" name="表格2" displayName="表格2" ref="A10:C20" totalsRowShown="0">
  <autoFilter ref="A10:C20"/>
  <tableColumns count="3">
    <tableColumn id="1" name="HW1-2"/>
    <tableColumn id="4" name="扣分"/>
    <tableColumn id="2" name="描述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3" name="表格3" displayName="表格3" ref="A1:C8" totalsRowShown="0" headerRowDxfId="21" dataDxfId="19" headerRowBorderDxfId="20" tableBorderDxfId="18">
  <autoFilter ref="A1:C8"/>
  <tableColumns count="3">
    <tableColumn id="1" name="HW1-1" dataDxfId="17"/>
    <tableColumn id="2" name="扣分" dataDxfId="16"/>
    <tableColumn id="3" name="描述" dataDxfId="1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E6" sqref="E6"/>
    </sheetView>
  </sheetViews>
  <sheetFormatPr defaultRowHeight="16.5" x14ac:dyDescent="0.25"/>
  <cols>
    <col min="1" max="1" width="10.125" customWidth="1"/>
    <col min="2" max="2" width="13" style="17" customWidth="1"/>
    <col min="3" max="3" width="12.75" style="17" customWidth="1"/>
    <col min="4" max="4" width="12.125" style="8" customWidth="1"/>
    <col min="6" max="6" width="10.75" style="21" customWidth="1"/>
    <col min="7" max="7" width="9" style="21"/>
    <col min="8" max="8" width="9" style="19"/>
    <col min="9" max="9" width="60.75" customWidth="1"/>
  </cols>
  <sheetData>
    <row r="1" spans="1:9" x14ac:dyDescent="0.25">
      <c r="A1" s="1" t="s">
        <v>7</v>
      </c>
      <c r="B1" s="9" t="s">
        <v>13</v>
      </c>
      <c r="C1" s="9" t="s">
        <v>161</v>
      </c>
      <c r="D1" s="8" t="s">
        <v>8</v>
      </c>
      <c r="E1" s="1"/>
      <c r="F1" s="21" t="s">
        <v>176</v>
      </c>
    </row>
    <row r="2" spans="1:9" x14ac:dyDescent="0.25">
      <c r="A2" s="4" t="s">
        <v>0</v>
      </c>
      <c r="B2" s="18" t="s">
        <v>162</v>
      </c>
      <c r="C2" s="18" t="s">
        <v>163</v>
      </c>
      <c r="D2" s="10" t="s">
        <v>69</v>
      </c>
      <c r="E2" s="1"/>
      <c r="F2" s="28" t="s">
        <v>164</v>
      </c>
      <c r="G2" s="30">
        <f>COUNTIF(D3:D81,"&lt;10")</f>
        <v>0</v>
      </c>
      <c r="I2" s="32" t="s">
        <v>174</v>
      </c>
    </row>
    <row r="3" spans="1:9" ht="17.25" customHeight="1" x14ac:dyDescent="0.25">
      <c r="A3" s="1">
        <v>921550</v>
      </c>
      <c r="B3" s="9" t="s">
        <v>181</v>
      </c>
      <c r="C3" s="9" t="s">
        <v>181</v>
      </c>
      <c r="D3" s="8" t="s">
        <v>181</v>
      </c>
      <c r="E3" s="1"/>
      <c r="F3" s="28" t="s">
        <v>165</v>
      </c>
      <c r="G3" s="31">
        <f>COUNTIF(D3:D81,"&lt;20")-COUNTIF(D3:D81,"&lt;10")</f>
        <v>1</v>
      </c>
      <c r="I3" s="33" t="s">
        <v>175</v>
      </c>
    </row>
    <row r="4" spans="1:9" x14ac:dyDescent="0.25">
      <c r="A4" s="1">
        <v>942035</v>
      </c>
      <c r="B4" s="9">
        <v>45.5</v>
      </c>
      <c r="C4" s="9">
        <v>45</v>
      </c>
      <c r="D4" s="8">
        <f>表格1_67[[#This Row],[欄12]]*0.8+表格1_67[[#This Row],[欄2]]*1.2</f>
        <v>90.4</v>
      </c>
      <c r="E4" s="1"/>
      <c r="F4" s="28" t="s">
        <v>166</v>
      </c>
      <c r="G4" s="31">
        <f>COUNTIF(D5:D83,"&lt;30")-COUNTIF(D3:D81,"&lt;20")</f>
        <v>1</v>
      </c>
    </row>
    <row r="5" spans="1:9" x14ac:dyDescent="0.25">
      <c r="A5" s="1">
        <v>9562109</v>
      </c>
      <c r="B5" s="9">
        <v>49</v>
      </c>
      <c r="C5" s="9">
        <v>48</v>
      </c>
      <c r="D5" s="8">
        <f>表格1_67[[#This Row],[欄12]]*0.8+表格1_67[[#This Row],[欄2]]*1.2</f>
        <v>96.8</v>
      </c>
      <c r="E5" s="1"/>
      <c r="F5" s="28" t="s">
        <v>167</v>
      </c>
      <c r="G5" s="31">
        <f>COUNTIF(D3:D81,"&lt;40")-COUNTIF(D3:D81,"&lt;30")</f>
        <v>1</v>
      </c>
      <c r="I5" s="34" t="s">
        <v>180</v>
      </c>
    </row>
    <row r="6" spans="1:9" x14ac:dyDescent="0.25">
      <c r="A6" s="1">
        <v>9562211</v>
      </c>
      <c r="B6" s="9">
        <v>24.32</v>
      </c>
      <c r="C6" s="9">
        <v>12.800000000000002</v>
      </c>
      <c r="D6" s="8">
        <f>表格1_67[[#This Row],[欄12]]*0.8+表格1_67[[#This Row],[欄2]]*1.2</f>
        <v>34.816000000000003</v>
      </c>
      <c r="E6" s="1"/>
      <c r="F6" s="28" t="s">
        <v>168</v>
      </c>
      <c r="G6" s="31">
        <f>COUNTIF(D3:D81,"&lt;50")-COUNTIF(D3:D81,"&lt;40")</f>
        <v>2</v>
      </c>
    </row>
    <row r="7" spans="1:9" x14ac:dyDescent="0.25">
      <c r="A7" s="1">
        <v>9633107</v>
      </c>
      <c r="B7" s="9">
        <v>46.5</v>
      </c>
      <c r="C7" s="9">
        <v>45</v>
      </c>
      <c r="D7" s="8">
        <f>表格1_67[[#This Row],[欄12]]*0.8+表格1_67[[#This Row],[欄2]]*1.2</f>
        <v>91.2</v>
      </c>
      <c r="E7" s="1"/>
      <c r="F7" s="28" t="s">
        <v>169</v>
      </c>
      <c r="G7" s="31">
        <f>COUNTIF(D3:D81,"&lt;60")-COUNTIF(D3:D81,"&lt;50")</f>
        <v>10</v>
      </c>
    </row>
    <row r="8" spans="1:9" x14ac:dyDescent="0.25">
      <c r="A8" s="1">
        <v>9662101</v>
      </c>
      <c r="B8" s="9">
        <v>45</v>
      </c>
      <c r="C8" s="9">
        <v>45.5</v>
      </c>
      <c r="D8" s="8">
        <f>表格1_67[[#This Row],[欄12]]*0.8+表格1_67[[#This Row],[欄2]]*1.2</f>
        <v>90.6</v>
      </c>
      <c r="E8" s="1"/>
      <c r="F8" s="28" t="s">
        <v>170</v>
      </c>
      <c r="G8" s="31">
        <f>COUNTIF(D3:D81,"&lt;70")-COUNTIF(D3:D81,"&lt;60")</f>
        <v>4</v>
      </c>
    </row>
    <row r="9" spans="1:9" x14ac:dyDescent="0.25">
      <c r="A9" s="1">
        <v>9662103</v>
      </c>
      <c r="B9" s="9">
        <v>36.5</v>
      </c>
      <c r="C9" s="9">
        <v>28.5</v>
      </c>
      <c r="D9" s="8">
        <f>表格1_67[[#This Row],[欄12]]*0.8+表格1_67[[#This Row],[欄2]]*1.2</f>
        <v>63.4</v>
      </c>
      <c r="E9" s="1"/>
      <c r="F9" s="28" t="s">
        <v>171</v>
      </c>
      <c r="G9" s="31">
        <f>COUNTIF(D3:D81,"&lt;80")-COUNTIF(D3:D81,"&lt;70")</f>
        <v>2</v>
      </c>
    </row>
    <row r="10" spans="1:9" x14ac:dyDescent="0.25">
      <c r="A10" s="1">
        <v>9662123</v>
      </c>
      <c r="B10" s="9">
        <v>45</v>
      </c>
      <c r="C10" s="9">
        <v>47</v>
      </c>
      <c r="D10" s="8">
        <f>表格1_67[[#This Row],[欄12]]*0.8+表格1_67[[#This Row],[欄2]]*1.2</f>
        <v>92.4</v>
      </c>
      <c r="E10" s="1"/>
      <c r="F10" s="28" t="s">
        <v>172</v>
      </c>
      <c r="G10" s="31">
        <f>COUNTIF(D3:D81,"&lt;90")-COUNTIF(D3:D81,"&lt;80")</f>
        <v>11</v>
      </c>
    </row>
    <row r="11" spans="1:9" x14ac:dyDescent="0.25">
      <c r="A11" s="1">
        <v>9662128</v>
      </c>
      <c r="B11" s="9">
        <v>39</v>
      </c>
      <c r="C11" s="9">
        <v>45.5</v>
      </c>
      <c r="D11" s="8">
        <f>表格1_67[[#This Row],[欄12]]*0.8+表格1_67[[#This Row],[欄2]]*1.2</f>
        <v>85.800000000000011</v>
      </c>
      <c r="E11" s="1"/>
      <c r="F11" s="28" t="s">
        <v>173</v>
      </c>
      <c r="G11" s="31">
        <f>COUNTIF(D3:D81,"&lt;=100")-COUNTIF(D3:D81,"&lt;90")</f>
        <v>39</v>
      </c>
    </row>
    <row r="12" spans="1:9" x14ac:dyDescent="0.25">
      <c r="A12" s="1">
        <v>9662137</v>
      </c>
      <c r="B12" s="9" t="s">
        <v>181</v>
      </c>
      <c r="C12" s="9" t="s">
        <v>181</v>
      </c>
      <c r="D12" s="8" t="s">
        <v>181</v>
      </c>
      <c r="E12" s="1"/>
    </row>
    <row r="13" spans="1:9" x14ac:dyDescent="0.25">
      <c r="A13" s="1">
        <v>9662201</v>
      </c>
      <c r="B13" s="9">
        <v>47</v>
      </c>
      <c r="C13" s="9">
        <v>45.5</v>
      </c>
      <c r="D13" s="8">
        <f>表格1_67[[#This Row],[欄12]]*0.8+表格1_67[[#This Row],[欄2]]*1.2</f>
        <v>92.2</v>
      </c>
      <c r="E13" s="1"/>
    </row>
    <row r="14" spans="1:9" x14ac:dyDescent="0.25">
      <c r="A14" s="1">
        <v>9662206</v>
      </c>
      <c r="B14" s="9">
        <v>48</v>
      </c>
      <c r="C14" s="9">
        <v>46.5</v>
      </c>
      <c r="D14" s="8">
        <f>表格1_67[[#This Row],[欄12]]*0.8+表格1_67[[#This Row],[欄2]]*1.2</f>
        <v>94.2</v>
      </c>
      <c r="E14" s="1"/>
    </row>
    <row r="15" spans="1:9" x14ac:dyDescent="0.25">
      <c r="A15" s="1">
        <v>9662208</v>
      </c>
      <c r="B15" s="9">
        <v>49</v>
      </c>
      <c r="C15" s="9">
        <v>48</v>
      </c>
      <c r="D15" s="8">
        <f>表格1_67[[#This Row],[欄12]]*0.8+表格1_67[[#This Row],[欄2]]*1.2</f>
        <v>96.8</v>
      </c>
      <c r="E15" s="1"/>
    </row>
    <row r="16" spans="1:9" x14ac:dyDescent="0.25">
      <c r="A16" s="1">
        <v>9662235</v>
      </c>
      <c r="B16" s="9">
        <v>49</v>
      </c>
      <c r="C16" s="9">
        <v>47.5</v>
      </c>
      <c r="D16" s="8">
        <f>表格1_67[[#This Row],[欄12]]*0.8+表格1_67[[#This Row],[欄2]]*1.2</f>
        <v>96.2</v>
      </c>
      <c r="E16" s="1"/>
    </row>
    <row r="17" spans="1:5" x14ac:dyDescent="0.25">
      <c r="A17" s="1">
        <v>9662261</v>
      </c>
      <c r="B17" s="9">
        <v>36.799999999999997</v>
      </c>
      <c r="C17" s="9">
        <v>37.6</v>
      </c>
      <c r="D17" s="8">
        <f>表格1_67[[#This Row],[欄12]]*0.8+表格1_67[[#This Row],[欄2]]*1.2</f>
        <v>74.56</v>
      </c>
      <c r="E17" s="1"/>
    </row>
    <row r="18" spans="1:5" x14ac:dyDescent="0.25">
      <c r="A18" s="1">
        <v>9662301</v>
      </c>
      <c r="B18" s="9">
        <v>48.5</v>
      </c>
      <c r="C18" s="9">
        <v>48</v>
      </c>
      <c r="D18" s="8">
        <f>表格1_67[[#This Row],[欄12]]*0.8+表格1_67[[#This Row],[欄2]]*1.2</f>
        <v>96.4</v>
      </c>
      <c r="E18" s="1"/>
    </row>
    <row r="19" spans="1:5" x14ac:dyDescent="0.25">
      <c r="A19" s="1">
        <v>9662304</v>
      </c>
      <c r="B19" s="9">
        <v>47</v>
      </c>
      <c r="C19" s="9">
        <v>47.5</v>
      </c>
      <c r="D19" s="8">
        <f>表格1_67[[#This Row],[欄12]]*0.8+表格1_67[[#This Row],[欄2]]*1.2</f>
        <v>94.6</v>
      </c>
      <c r="E19" s="1"/>
    </row>
    <row r="20" spans="1:5" x14ac:dyDescent="0.25">
      <c r="A20" s="1">
        <v>9662307</v>
      </c>
      <c r="B20" s="9">
        <v>39.5</v>
      </c>
      <c r="C20" s="9">
        <v>47</v>
      </c>
      <c r="D20" s="8">
        <f>表格1_67[[#This Row],[欄12]]*0.8+表格1_67[[#This Row],[欄2]]*1.2</f>
        <v>88</v>
      </c>
      <c r="E20" s="1"/>
    </row>
    <row r="21" spans="1:5" x14ac:dyDescent="0.25">
      <c r="A21" s="1">
        <v>9662308</v>
      </c>
      <c r="B21" s="9">
        <v>30.720000000000006</v>
      </c>
      <c r="C21" s="9">
        <v>30.080000000000005</v>
      </c>
      <c r="D21" s="8">
        <f>表格1_67[[#This Row],[欄12]]*0.8+表格1_67[[#This Row],[欄2]]*1.2</f>
        <v>60.672000000000011</v>
      </c>
      <c r="E21" s="1"/>
    </row>
    <row r="22" spans="1:5" x14ac:dyDescent="0.25">
      <c r="A22" s="1">
        <v>9662322</v>
      </c>
      <c r="B22" s="9">
        <v>47.5</v>
      </c>
      <c r="C22" s="9">
        <v>38</v>
      </c>
      <c r="D22" s="8">
        <f>表格1_67[[#This Row],[欄12]]*0.8+表格1_67[[#This Row],[欄2]]*1.2</f>
        <v>83.6</v>
      </c>
      <c r="E22" s="1"/>
    </row>
    <row r="23" spans="1:5" x14ac:dyDescent="0.25">
      <c r="A23" s="1">
        <v>9662330</v>
      </c>
      <c r="B23" s="9">
        <v>43.5</v>
      </c>
      <c r="C23" s="9">
        <v>19</v>
      </c>
      <c r="D23" s="8">
        <f>表格1_67[[#This Row],[欄12]]*0.8+表格1_67[[#This Row],[欄2]]*1.2</f>
        <v>57.600000000000009</v>
      </c>
      <c r="E23" s="1"/>
    </row>
    <row r="24" spans="1:5" x14ac:dyDescent="0.25">
      <c r="A24" s="1">
        <v>9662334</v>
      </c>
      <c r="B24" s="9">
        <v>43.5</v>
      </c>
      <c r="C24" s="9">
        <v>16</v>
      </c>
      <c r="D24" s="8">
        <f>表格1_67[[#This Row],[欄12]]*0.8+表格1_67[[#This Row],[欄2]]*1.2</f>
        <v>54</v>
      </c>
      <c r="E24" s="1"/>
    </row>
    <row r="25" spans="1:5" x14ac:dyDescent="0.25">
      <c r="A25" s="1">
        <v>9662338</v>
      </c>
      <c r="B25" s="9">
        <v>42</v>
      </c>
      <c r="C25" s="9">
        <v>41</v>
      </c>
      <c r="D25" s="8">
        <f>表格1_67[[#This Row],[欄12]]*0.8+表格1_67[[#This Row],[欄2]]*1.2</f>
        <v>82.8</v>
      </c>
      <c r="E25" s="1"/>
    </row>
    <row r="26" spans="1:5" x14ac:dyDescent="0.25">
      <c r="A26" s="1">
        <v>9670133</v>
      </c>
      <c r="B26" s="9">
        <v>42.5</v>
      </c>
      <c r="C26" s="9">
        <v>18</v>
      </c>
      <c r="D26" s="8">
        <f>表格1_67[[#This Row],[欄12]]*0.8+表格1_67[[#This Row],[欄2]]*1.2</f>
        <v>55.599999999999994</v>
      </c>
      <c r="E26" s="1"/>
    </row>
    <row r="27" spans="1:5" x14ac:dyDescent="0.25">
      <c r="A27" s="1">
        <v>9762101</v>
      </c>
      <c r="B27" s="9">
        <v>45</v>
      </c>
      <c r="C27" s="9">
        <v>48</v>
      </c>
      <c r="D27" s="8">
        <f>表格1_67[[#This Row],[欄12]]*0.8+表格1_67[[#This Row],[欄2]]*1.2</f>
        <v>93.6</v>
      </c>
      <c r="E27" s="1"/>
    </row>
    <row r="28" spans="1:5" x14ac:dyDescent="0.25">
      <c r="A28" s="1">
        <v>9762104</v>
      </c>
      <c r="B28" s="9">
        <v>44</v>
      </c>
      <c r="C28" s="9">
        <v>48</v>
      </c>
      <c r="D28" s="8">
        <f>表格1_67[[#This Row],[欄12]]*0.8+表格1_67[[#This Row],[欄2]]*1.2</f>
        <v>92.8</v>
      </c>
      <c r="E28" s="1"/>
    </row>
    <row r="29" spans="1:5" x14ac:dyDescent="0.25">
      <c r="A29" s="1">
        <v>9762109</v>
      </c>
      <c r="B29" s="9">
        <v>48</v>
      </c>
      <c r="C29" s="9">
        <v>17</v>
      </c>
      <c r="D29" s="8">
        <f>表格1_67[[#This Row],[欄12]]*0.8+表格1_67[[#This Row],[欄2]]*1.2</f>
        <v>58.800000000000004</v>
      </c>
      <c r="E29" s="1"/>
    </row>
    <row r="30" spans="1:5" x14ac:dyDescent="0.25">
      <c r="A30" s="1">
        <v>9762112</v>
      </c>
      <c r="B30" s="9">
        <v>42</v>
      </c>
      <c r="C30" s="9">
        <v>47</v>
      </c>
      <c r="D30" s="8">
        <f>表格1_67[[#This Row],[欄12]]*0.8+表格1_67[[#This Row],[欄2]]*1.2</f>
        <v>90</v>
      </c>
      <c r="E30" s="1"/>
    </row>
    <row r="31" spans="1:5" x14ac:dyDescent="0.25">
      <c r="A31" s="1">
        <v>9762115</v>
      </c>
      <c r="B31" s="9">
        <v>43.5</v>
      </c>
      <c r="C31" s="9">
        <v>45</v>
      </c>
      <c r="D31" s="8">
        <f>表格1_67[[#This Row],[欄12]]*0.8+表格1_67[[#This Row],[欄2]]*1.2</f>
        <v>88.800000000000011</v>
      </c>
      <c r="E31" s="1"/>
    </row>
    <row r="32" spans="1:5" x14ac:dyDescent="0.25">
      <c r="A32" s="1">
        <v>9762116</v>
      </c>
      <c r="B32" s="9">
        <v>48</v>
      </c>
      <c r="C32" s="9">
        <v>45.5</v>
      </c>
      <c r="D32" s="8">
        <f>表格1_67[[#This Row],[欄12]]*0.8+表格1_67[[#This Row],[欄2]]*1.2</f>
        <v>93</v>
      </c>
      <c r="E32" s="1"/>
    </row>
    <row r="33" spans="1:5" x14ac:dyDescent="0.25">
      <c r="A33" s="1">
        <v>9762117</v>
      </c>
      <c r="B33" s="9">
        <v>31</v>
      </c>
      <c r="C33" s="9">
        <v>24</v>
      </c>
      <c r="D33" s="8">
        <f>表格1_67[[#This Row],[欄12]]*0.8+表格1_67[[#This Row],[欄2]]*1.2</f>
        <v>53.599999999999994</v>
      </c>
      <c r="E33" s="1"/>
    </row>
    <row r="34" spans="1:5" x14ac:dyDescent="0.25">
      <c r="A34" s="1">
        <v>9762118</v>
      </c>
      <c r="B34" s="9">
        <v>45.5</v>
      </c>
      <c r="C34" s="9">
        <v>18</v>
      </c>
      <c r="D34" s="8">
        <f>表格1_67[[#This Row],[欄12]]*0.8+表格1_67[[#This Row],[欄2]]*1.2</f>
        <v>58</v>
      </c>
      <c r="E34" s="1"/>
    </row>
    <row r="35" spans="1:5" x14ac:dyDescent="0.25">
      <c r="A35" s="1">
        <v>9762121</v>
      </c>
      <c r="B35" s="9">
        <v>48.5</v>
      </c>
      <c r="C35" s="9">
        <v>48</v>
      </c>
      <c r="D35" s="8">
        <f>表格1_67[[#This Row],[欄12]]*0.8+表格1_67[[#This Row],[欄2]]*1.2</f>
        <v>96.4</v>
      </c>
      <c r="E35" s="1"/>
    </row>
    <row r="36" spans="1:5" x14ac:dyDescent="0.25">
      <c r="A36" s="1">
        <v>9762125</v>
      </c>
      <c r="B36" s="9" t="s">
        <v>181</v>
      </c>
      <c r="C36" s="9" t="s">
        <v>181</v>
      </c>
      <c r="D36" s="8" t="s">
        <v>181</v>
      </c>
      <c r="E36" s="1"/>
    </row>
    <row r="37" spans="1:5" x14ac:dyDescent="0.25">
      <c r="A37" s="1">
        <v>9762128</v>
      </c>
      <c r="B37" s="9">
        <v>44</v>
      </c>
      <c r="C37" s="9">
        <v>21</v>
      </c>
      <c r="D37" s="8">
        <f>表格1_67[[#This Row],[欄12]]*0.8+表格1_67[[#This Row],[欄2]]*1.2</f>
        <v>60.400000000000006</v>
      </c>
      <c r="E37" s="1"/>
    </row>
    <row r="38" spans="1:5" x14ac:dyDescent="0.25">
      <c r="A38" s="1">
        <v>9762129</v>
      </c>
      <c r="B38" s="9">
        <v>50</v>
      </c>
      <c r="C38" s="9">
        <v>47.5</v>
      </c>
      <c r="D38" s="8">
        <f>表格1_67[[#This Row],[欄12]]*0.8+表格1_67[[#This Row],[欄2]]*1.2</f>
        <v>97</v>
      </c>
      <c r="E38" s="1"/>
    </row>
    <row r="39" spans="1:5" x14ac:dyDescent="0.25">
      <c r="A39" s="1">
        <v>9762130</v>
      </c>
      <c r="B39" s="9">
        <v>45</v>
      </c>
      <c r="C39" s="9">
        <v>45.5</v>
      </c>
      <c r="D39" s="8">
        <f>表格1_67[[#This Row],[欄12]]*0.8+表格1_67[[#This Row],[欄2]]*1.2</f>
        <v>90.6</v>
      </c>
      <c r="E39" s="1"/>
    </row>
    <row r="40" spans="1:5" x14ac:dyDescent="0.25">
      <c r="A40" s="1">
        <v>9762131</v>
      </c>
      <c r="B40" s="9">
        <v>42.5</v>
      </c>
      <c r="C40" s="9">
        <v>47.5</v>
      </c>
      <c r="D40" s="8">
        <f>表格1_67[[#This Row],[欄12]]*0.8+表格1_67[[#This Row],[欄2]]*1.2</f>
        <v>91</v>
      </c>
      <c r="E40" s="1"/>
    </row>
    <row r="41" spans="1:5" x14ac:dyDescent="0.25">
      <c r="A41" s="1">
        <v>9762133</v>
      </c>
      <c r="B41" s="9">
        <v>46</v>
      </c>
      <c r="C41" s="9">
        <v>47</v>
      </c>
      <c r="D41" s="8">
        <f>表格1_67[[#This Row],[欄12]]*0.8+表格1_67[[#This Row],[欄2]]*1.2</f>
        <v>93.2</v>
      </c>
      <c r="E41" s="1"/>
    </row>
    <row r="42" spans="1:5" x14ac:dyDescent="0.25">
      <c r="A42" s="1">
        <v>9762138</v>
      </c>
      <c r="B42" s="9" t="s">
        <v>182</v>
      </c>
      <c r="C42" s="9" t="s">
        <v>182</v>
      </c>
      <c r="D42" s="8" t="s">
        <v>182</v>
      </c>
      <c r="E42" s="1"/>
    </row>
    <row r="43" spans="1:5" x14ac:dyDescent="0.25">
      <c r="A43" s="1">
        <v>9762139</v>
      </c>
      <c r="B43" s="9">
        <v>44</v>
      </c>
      <c r="C43" s="9">
        <v>46.5</v>
      </c>
      <c r="D43" s="8">
        <f>表格1_67[[#This Row],[欄12]]*0.8+表格1_67[[#This Row],[欄2]]*1.2</f>
        <v>91</v>
      </c>
      <c r="E43" s="1"/>
    </row>
    <row r="44" spans="1:5" x14ac:dyDescent="0.25">
      <c r="A44" s="1">
        <v>9762140</v>
      </c>
      <c r="B44" s="9">
        <v>49</v>
      </c>
      <c r="C44" s="9">
        <v>47.5</v>
      </c>
      <c r="D44" s="8">
        <f>表格1_67[[#This Row],[欄12]]*0.8+表格1_67[[#This Row],[欄2]]*1.2</f>
        <v>96.2</v>
      </c>
      <c r="E44" s="1"/>
    </row>
    <row r="45" spans="1:5" x14ac:dyDescent="0.25">
      <c r="A45" s="1">
        <v>9762145</v>
      </c>
      <c r="B45" s="9">
        <v>38</v>
      </c>
      <c r="C45" s="9">
        <v>37</v>
      </c>
      <c r="D45" s="8">
        <f>表格1_67[[#This Row],[欄12]]*0.8+表格1_67[[#This Row],[欄2]]*1.2</f>
        <v>74.8</v>
      </c>
      <c r="E45" s="1"/>
    </row>
    <row r="46" spans="1:5" x14ac:dyDescent="0.25">
      <c r="A46" s="1">
        <v>9762201</v>
      </c>
      <c r="B46" s="9">
        <v>49</v>
      </c>
      <c r="C46" s="9">
        <v>46</v>
      </c>
      <c r="D46" s="8">
        <f>表格1_67[[#This Row],[欄12]]*0.8+表格1_67[[#This Row],[欄2]]*1.2</f>
        <v>94.4</v>
      </c>
      <c r="E46" s="1"/>
    </row>
    <row r="47" spans="1:5" x14ac:dyDescent="0.25">
      <c r="A47" s="1">
        <v>9762202</v>
      </c>
      <c r="B47" s="9">
        <v>47.5</v>
      </c>
      <c r="C47" s="9">
        <v>47.5</v>
      </c>
      <c r="D47" s="8">
        <f>表格1_67[[#This Row],[欄12]]*0.8+表格1_67[[#This Row],[欄2]]*1.2</f>
        <v>95</v>
      </c>
      <c r="E47" s="1"/>
    </row>
    <row r="48" spans="1:5" x14ac:dyDescent="0.25">
      <c r="A48" s="1">
        <v>9762204</v>
      </c>
      <c r="B48" s="9">
        <v>43</v>
      </c>
      <c r="C48" s="9">
        <v>6</v>
      </c>
      <c r="D48" s="8">
        <f>表格1_67[[#This Row],[欄12]]*0.8+表格1_67[[#This Row],[欄2]]*1.2</f>
        <v>41.599999999999994</v>
      </c>
      <c r="E48" s="1"/>
    </row>
    <row r="49" spans="1:5" x14ac:dyDescent="0.25">
      <c r="A49" s="1">
        <v>9762205</v>
      </c>
      <c r="B49" s="9">
        <v>48.5</v>
      </c>
      <c r="C49" s="9">
        <v>47.5</v>
      </c>
      <c r="D49" s="8">
        <f>表格1_67[[#This Row],[欄12]]*0.8+表格1_67[[#This Row],[欄2]]*1.2</f>
        <v>95.800000000000011</v>
      </c>
      <c r="E49" s="1"/>
    </row>
    <row r="50" spans="1:5" x14ac:dyDescent="0.25">
      <c r="A50" s="1">
        <v>9762208</v>
      </c>
      <c r="B50" s="9">
        <v>47.5</v>
      </c>
      <c r="C50" s="9">
        <v>47.5</v>
      </c>
      <c r="D50" s="8">
        <f>表格1_67[[#This Row],[欄12]]*0.8+表格1_67[[#This Row],[欄2]]*1.2</f>
        <v>95</v>
      </c>
      <c r="E50" s="1"/>
    </row>
    <row r="51" spans="1:5" x14ac:dyDescent="0.25">
      <c r="A51" s="1">
        <v>9762210</v>
      </c>
      <c r="B51" s="9">
        <v>47.5</v>
      </c>
      <c r="C51" s="9">
        <v>49.5</v>
      </c>
      <c r="D51" s="8">
        <f>表格1_67[[#This Row],[欄12]]*0.8+表格1_67[[#This Row],[欄2]]*1.2</f>
        <v>97.4</v>
      </c>
      <c r="E51" s="1"/>
    </row>
    <row r="52" spans="1:5" x14ac:dyDescent="0.25">
      <c r="A52" s="1">
        <v>9762211</v>
      </c>
      <c r="B52" s="9">
        <v>49</v>
      </c>
      <c r="C52" s="9">
        <v>48</v>
      </c>
      <c r="D52" s="8">
        <f>表格1_67[[#This Row],[欄12]]*0.8+表格1_67[[#This Row],[欄2]]*1.2</f>
        <v>96.8</v>
      </c>
      <c r="E52" s="1"/>
    </row>
    <row r="53" spans="1:5" x14ac:dyDescent="0.25">
      <c r="A53" s="1">
        <v>9762212</v>
      </c>
      <c r="B53" s="9">
        <v>49</v>
      </c>
      <c r="C53" s="9">
        <v>50</v>
      </c>
      <c r="D53" s="8">
        <f>表格1_67[[#This Row],[欄12]]*0.8+表格1_67[[#This Row],[欄2]]*1.2</f>
        <v>99.2</v>
      </c>
      <c r="E53" s="1"/>
    </row>
    <row r="54" spans="1:5" x14ac:dyDescent="0.25">
      <c r="A54" s="1">
        <v>9762214</v>
      </c>
      <c r="B54" s="9" t="s">
        <v>182</v>
      </c>
      <c r="C54" s="9" t="s">
        <v>182</v>
      </c>
      <c r="D54" s="8" t="s">
        <v>182</v>
      </c>
      <c r="E54" s="1"/>
    </row>
    <row r="55" spans="1:5" x14ac:dyDescent="0.25">
      <c r="A55" s="1">
        <v>9762215</v>
      </c>
      <c r="B55" s="9">
        <v>48</v>
      </c>
      <c r="C55" s="9">
        <v>44</v>
      </c>
      <c r="D55" s="8">
        <f>表格1_67[[#This Row],[欄12]]*0.8+表格1_67[[#This Row],[欄2]]*1.2</f>
        <v>91.2</v>
      </c>
      <c r="E55" s="1"/>
    </row>
    <row r="56" spans="1:5" x14ac:dyDescent="0.25">
      <c r="A56" s="1">
        <v>9762216</v>
      </c>
      <c r="B56" s="9">
        <v>45.5</v>
      </c>
      <c r="C56" s="9">
        <v>39.5</v>
      </c>
      <c r="D56" s="8">
        <f>表格1_67[[#This Row],[欄12]]*0.8+表格1_67[[#This Row],[欄2]]*1.2</f>
        <v>83.8</v>
      </c>
      <c r="E56" s="1"/>
    </row>
    <row r="57" spans="1:5" x14ac:dyDescent="0.25">
      <c r="A57" s="1">
        <v>9762217</v>
      </c>
      <c r="B57" s="9">
        <v>15</v>
      </c>
      <c r="C57" s="9">
        <v>5</v>
      </c>
      <c r="D57" s="8">
        <f>表格1_67[[#This Row],[欄12]]*0.8+表格1_67[[#This Row],[欄2]]*1.2</f>
        <v>18</v>
      </c>
      <c r="E57" s="1"/>
    </row>
    <row r="58" spans="1:5" x14ac:dyDescent="0.25">
      <c r="A58" s="1">
        <v>9762222</v>
      </c>
      <c r="B58" s="9">
        <v>46</v>
      </c>
      <c r="C58" s="9">
        <v>44</v>
      </c>
      <c r="D58" s="8">
        <f>表格1_67[[#This Row],[欄12]]*0.8+表格1_67[[#This Row],[欄2]]*1.2</f>
        <v>89.6</v>
      </c>
      <c r="E58" s="1"/>
    </row>
    <row r="59" spans="1:5" x14ac:dyDescent="0.25">
      <c r="A59" s="1">
        <v>9762224</v>
      </c>
      <c r="B59" s="9">
        <v>42</v>
      </c>
      <c r="C59" s="9">
        <v>18</v>
      </c>
      <c r="D59" s="8">
        <f>表格1_67[[#This Row],[欄12]]*0.8+表格1_67[[#This Row],[欄2]]*1.2</f>
        <v>55.2</v>
      </c>
      <c r="E59" s="1"/>
    </row>
    <row r="60" spans="1:5" x14ac:dyDescent="0.25">
      <c r="A60" s="1">
        <v>9762227</v>
      </c>
      <c r="B60" s="9">
        <v>48.5</v>
      </c>
      <c r="C60" s="9">
        <v>47</v>
      </c>
      <c r="D60" s="8">
        <f>表格1_67[[#This Row],[欄12]]*0.8+表格1_67[[#This Row],[欄2]]*1.2</f>
        <v>95.2</v>
      </c>
      <c r="E60" s="1"/>
    </row>
    <row r="61" spans="1:5" x14ac:dyDescent="0.25">
      <c r="A61" s="1">
        <v>9762231</v>
      </c>
      <c r="B61" s="9">
        <v>46.5</v>
      </c>
      <c r="C61" s="9">
        <v>47</v>
      </c>
      <c r="D61" s="8">
        <f>表格1_67[[#This Row],[欄12]]*0.8+表格1_67[[#This Row],[欄2]]*1.2</f>
        <v>93.6</v>
      </c>
      <c r="E61" s="1"/>
    </row>
    <row r="62" spans="1:5" x14ac:dyDescent="0.25">
      <c r="A62" s="1">
        <v>9762233</v>
      </c>
      <c r="B62" s="9">
        <v>46.5</v>
      </c>
      <c r="C62" s="9">
        <v>47.5</v>
      </c>
      <c r="D62" s="8">
        <f>表格1_67[[#This Row],[欄12]]*0.8+表格1_67[[#This Row],[欄2]]*1.2</f>
        <v>94.2</v>
      </c>
      <c r="E62" s="1"/>
    </row>
    <row r="63" spans="1:5" x14ac:dyDescent="0.25">
      <c r="A63" s="1">
        <v>9762235</v>
      </c>
      <c r="B63" s="9">
        <v>44</v>
      </c>
      <c r="C63" s="9">
        <v>20.5</v>
      </c>
      <c r="D63" s="8">
        <f>表格1_67[[#This Row],[欄12]]*0.8+表格1_67[[#This Row],[欄2]]*1.2</f>
        <v>59.8</v>
      </c>
      <c r="E63" s="1"/>
    </row>
    <row r="64" spans="1:5" x14ac:dyDescent="0.25">
      <c r="A64" s="1">
        <v>9762239</v>
      </c>
      <c r="B64" s="9">
        <v>46.5</v>
      </c>
      <c r="C64" s="9">
        <v>45.5</v>
      </c>
      <c r="D64" s="8">
        <f>表格1_67[[#This Row],[欄12]]*0.8+表格1_67[[#This Row],[欄2]]*1.2</f>
        <v>91.800000000000011</v>
      </c>
      <c r="E64" s="1"/>
    </row>
    <row r="65" spans="1:5" x14ac:dyDescent="0.25">
      <c r="A65" s="1">
        <v>9762242</v>
      </c>
      <c r="B65" s="9">
        <v>44</v>
      </c>
      <c r="C65" s="9">
        <v>48</v>
      </c>
      <c r="D65" s="8">
        <f>表格1_67[[#This Row],[欄12]]*0.8+表格1_67[[#This Row],[欄2]]*1.2</f>
        <v>92.8</v>
      </c>
      <c r="E65" s="1"/>
    </row>
    <row r="66" spans="1:5" x14ac:dyDescent="0.25">
      <c r="A66" s="1">
        <v>9762301</v>
      </c>
      <c r="B66" s="9" t="s">
        <v>182</v>
      </c>
      <c r="C66" s="9" t="s">
        <v>182</v>
      </c>
      <c r="D66" s="8" t="s">
        <v>182</v>
      </c>
      <c r="E66" s="1"/>
    </row>
    <row r="67" spans="1:5" x14ac:dyDescent="0.25">
      <c r="A67" s="1">
        <v>9762302</v>
      </c>
      <c r="B67" s="9">
        <v>39.5</v>
      </c>
      <c r="C67" s="9">
        <v>46</v>
      </c>
      <c r="D67" s="8">
        <f>表格1_67[[#This Row],[欄12]]*0.8+表格1_67[[#This Row],[欄2]]*1.2</f>
        <v>86.8</v>
      </c>
      <c r="E67" s="1"/>
    </row>
    <row r="68" spans="1:5" x14ac:dyDescent="0.25">
      <c r="A68" s="1">
        <v>9762304</v>
      </c>
      <c r="B68" s="9">
        <v>49</v>
      </c>
      <c r="C68" s="9">
        <v>47.5</v>
      </c>
      <c r="D68" s="8">
        <f>表格1_67[[#This Row],[欄12]]*0.8+表格1_67[[#This Row],[欄2]]*1.2</f>
        <v>96.2</v>
      </c>
      <c r="E68" s="1"/>
    </row>
    <row r="69" spans="1:5" x14ac:dyDescent="0.25">
      <c r="A69" s="1">
        <v>9762310</v>
      </c>
      <c r="B69" s="9">
        <v>46</v>
      </c>
      <c r="C69" s="9">
        <v>43.5</v>
      </c>
      <c r="D69" s="8">
        <f>表格1_67[[#This Row],[欄12]]*0.8+表格1_67[[#This Row],[欄2]]*1.2</f>
        <v>89</v>
      </c>
      <c r="E69" s="1"/>
    </row>
    <row r="70" spans="1:5" x14ac:dyDescent="0.25">
      <c r="A70" s="1">
        <v>9762311</v>
      </c>
      <c r="B70" s="9">
        <v>49</v>
      </c>
      <c r="C70" s="9">
        <v>47</v>
      </c>
      <c r="D70" s="8">
        <f>表格1_67[[#This Row],[欄12]]*0.8+表格1_67[[#This Row],[欄2]]*1.2</f>
        <v>95.6</v>
      </c>
      <c r="E70" s="1"/>
    </row>
    <row r="71" spans="1:5" x14ac:dyDescent="0.25">
      <c r="A71" s="1">
        <v>9762313</v>
      </c>
      <c r="B71" s="9" t="s">
        <v>182</v>
      </c>
      <c r="C71" s="9" t="s">
        <v>182</v>
      </c>
      <c r="D71" s="8" t="s">
        <v>182</v>
      </c>
      <c r="E71" s="1"/>
    </row>
    <row r="72" spans="1:5" x14ac:dyDescent="0.25">
      <c r="A72" s="1">
        <v>9762317</v>
      </c>
      <c r="B72" s="9">
        <v>37</v>
      </c>
      <c r="C72" s="9">
        <v>0</v>
      </c>
      <c r="D72" s="8">
        <f>表格1_67[[#This Row],[欄12]]*0.8+表格1_67[[#This Row],[欄2]]*1.2</f>
        <v>29.6</v>
      </c>
      <c r="E72" s="1"/>
    </row>
    <row r="73" spans="1:5" x14ac:dyDescent="0.25">
      <c r="A73" s="1">
        <v>9762323</v>
      </c>
      <c r="B73" s="9">
        <v>45.5</v>
      </c>
      <c r="C73" s="9">
        <v>44.5</v>
      </c>
      <c r="D73" s="8">
        <f>表格1_67[[#This Row],[欄12]]*0.8+表格1_67[[#This Row],[欄2]]*1.2</f>
        <v>89.8</v>
      </c>
      <c r="E73" s="1"/>
    </row>
    <row r="74" spans="1:5" x14ac:dyDescent="0.25">
      <c r="A74" s="1">
        <v>9762327</v>
      </c>
      <c r="B74" s="9">
        <v>48.5</v>
      </c>
      <c r="C74" s="9">
        <v>41</v>
      </c>
      <c r="D74" s="8">
        <f>表格1_67[[#This Row],[欄12]]*0.8+表格1_67[[#This Row],[欄2]]*1.2</f>
        <v>88</v>
      </c>
      <c r="E74" s="1"/>
    </row>
    <row r="75" spans="1:5" x14ac:dyDescent="0.25">
      <c r="A75" s="1">
        <v>9762329</v>
      </c>
      <c r="B75" s="9">
        <v>40.5</v>
      </c>
      <c r="C75" s="9">
        <v>19.5</v>
      </c>
      <c r="D75" s="8">
        <f>表格1_67[[#This Row],[欄12]]*0.8+表格1_67[[#This Row],[欄2]]*1.2</f>
        <v>55.8</v>
      </c>
      <c r="E75" s="1"/>
    </row>
    <row r="76" spans="1:5" x14ac:dyDescent="0.25">
      <c r="A76" s="1">
        <v>9762332</v>
      </c>
      <c r="B76" s="9">
        <v>38.800000000000004</v>
      </c>
      <c r="C76" s="9">
        <v>17.2</v>
      </c>
      <c r="D76" s="8">
        <f>表格1_67[[#This Row],[欄12]]*0.8+表格1_67[[#This Row],[欄2]]*1.2</f>
        <v>51.680000000000007</v>
      </c>
      <c r="E76" s="1"/>
    </row>
    <row r="77" spans="1:5" x14ac:dyDescent="0.25">
      <c r="A77" s="1">
        <v>9762333</v>
      </c>
      <c r="B77" s="9">
        <v>45.5</v>
      </c>
      <c r="C77" s="9">
        <v>46.5</v>
      </c>
      <c r="D77" s="8">
        <f>表格1_67[[#This Row],[欄12]]*0.8+表格1_67[[#This Row],[欄2]]*1.2</f>
        <v>92.199999999999989</v>
      </c>
      <c r="E77" s="1"/>
    </row>
    <row r="78" spans="1:5" x14ac:dyDescent="0.25">
      <c r="A78" s="1">
        <v>9762339</v>
      </c>
      <c r="B78" s="9">
        <v>46</v>
      </c>
      <c r="C78" s="9">
        <v>45.5</v>
      </c>
      <c r="D78" s="8">
        <f>表格1_67[[#This Row],[欄12]]*0.8+表格1_67[[#This Row],[欄2]]*1.2</f>
        <v>91.4</v>
      </c>
      <c r="E78" s="1"/>
    </row>
    <row r="79" spans="1:5" x14ac:dyDescent="0.25">
      <c r="A79" s="1">
        <v>9770144</v>
      </c>
      <c r="B79" s="9">
        <v>32</v>
      </c>
      <c r="C79" s="9">
        <v>12</v>
      </c>
      <c r="D79" s="8">
        <f>表格1_67[[#This Row],[欄12]]*0.8+表格1_67[[#This Row],[欄2]]*1.2</f>
        <v>40</v>
      </c>
      <c r="E79" s="1"/>
    </row>
    <row r="80" spans="1:5" x14ac:dyDescent="0.25">
      <c r="A80" s="1">
        <v>9800123</v>
      </c>
      <c r="B80" s="9" t="s">
        <v>182</v>
      </c>
      <c r="C80" s="9" t="s">
        <v>182</v>
      </c>
      <c r="D80" s="8" t="s">
        <v>182</v>
      </c>
      <c r="E80" s="1"/>
    </row>
    <row r="81" spans="1:5" x14ac:dyDescent="0.25">
      <c r="A81" s="1">
        <v>9933604</v>
      </c>
      <c r="B81" s="9">
        <v>45.5</v>
      </c>
      <c r="C81" s="9">
        <v>26</v>
      </c>
      <c r="D81" s="8">
        <f>表格1_67[[#This Row],[欄12]]*0.8+表格1_67[[#This Row],[欄2]]*1.2</f>
        <v>67.599999999999994</v>
      </c>
      <c r="E81" s="1"/>
    </row>
    <row r="82" spans="1:5" x14ac:dyDescent="0.25">
      <c r="A82" s="21" t="s">
        <v>178</v>
      </c>
      <c r="B82" s="9">
        <f>SUBTOTAL(101,表格1_67[欄12])</f>
        <v>43.882253521126763</v>
      </c>
      <c r="C82" s="9">
        <f>SUBTOTAL(101,表格1_67[欄2])</f>
        <v>38.185633802816902</v>
      </c>
      <c r="D82" s="8">
        <f>SUBTOTAL(101,表格1_67[欄7])</f>
        <v>80.928563380281716</v>
      </c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2" workbookViewId="0">
      <selection activeCell="I6" sqref="I6"/>
    </sheetView>
  </sheetViews>
  <sheetFormatPr defaultRowHeight="16.5" x14ac:dyDescent="0.25"/>
  <cols>
    <col min="2" max="2" width="14.375" style="1" customWidth="1"/>
    <col min="3" max="3" width="13.125" style="1" customWidth="1"/>
    <col min="4" max="4" width="11.5" style="1" customWidth="1"/>
    <col min="5" max="5" width="13.625" style="1" customWidth="1"/>
    <col min="6" max="6" width="11" style="1" customWidth="1"/>
    <col min="7" max="7" width="13.5" style="1" customWidth="1"/>
    <col min="8" max="9" width="9" style="1"/>
    <col min="10" max="10" width="66.25" customWidth="1"/>
  </cols>
  <sheetData>
    <row r="1" spans="1:11" hidden="1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3" t="s">
        <v>16</v>
      </c>
      <c r="K1" s="1"/>
    </row>
    <row r="2" spans="1:11" ht="33" x14ac:dyDescent="0.25">
      <c r="A2" s="14" t="s">
        <v>111</v>
      </c>
      <c r="B2" s="14" t="s">
        <v>112</v>
      </c>
      <c r="C2" s="15" t="s">
        <v>113</v>
      </c>
      <c r="D2" s="15" t="s">
        <v>114</v>
      </c>
      <c r="E2" s="15" t="s">
        <v>115</v>
      </c>
      <c r="F2" s="15" t="s">
        <v>116</v>
      </c>
      <c r="G2" s="14" t="s">
        <v>117</v>
      </c>
      <c r="H2" s="14" t="s">
        <v>118</v>
      </c>
      <c r="I2" s="14" t="s">
        <v>119</v>
      </c>
      <c r="J2" s="16" t="s">
        <v>120</v>
      </c>
      <c r="K2" s="1"/>
    </row>
    <row r="3" spans="1:11" x14ac:dyDescent="0.25">
      <c r="A3" s="12">
        <v>921550</v>
      </c>
      <c r="B3" s="11"/>
      <c r="C3" s="11"/>
      <c r="D3" s="11"/>
      <c r="E3" s="11"/>
      <c r="F3" s="11"/>
      <c r="G3" s="12">
        <v>0</v>
      </c>
      <c r="H3" s="12" t="s">
        <v>121</v>
      </c>
      <c r="I3" s="12" t="e">
        <v>#VALUE!</v>
      </c>
      <c r="J3" s="11"/>
      <c r="K3" s="1"/>
    </row>
    <row r="4" spans="1:11" x14ac:dyDescent="0.25">
      <c r="A4" s="12">
        <v>942035</v>
      </c>
      <c r="B4" s="12">
        <v>24</v>
      </c>
      <c r="C4" s="12">
        <v>7</v>
      </c>
      <c r="D4" s="12">
        <v>10</v>
      </c>
      <c r="E4" s="12">
        <v>2</v>
      </c>
      <c r="F4" s="12">
        <v>2.5</v>
      </c>
      <c r="G4" s="12">
        <v>45.5</v>
      </c>
      <c r="H4" s="12">
        <v>0</v>
      </c>
      <c r="I4" s="12">
        <v>45.5</v>
      </c>
      <c r="J4" s="13" t="s">
        <v>122</v>
      </c>
      <c r="K4" s="1"/>
    </row>
    <row r="5" spans="1:11" x14ac:dyDescent="0.25">
      <c r="A5" s="12">
        <v>9562109</v>
      </c>
      <c r="B5" s="12">
        <v>24</v>
      </c>
      <c r="C5" s="12">
        <v>7.5</v>
      </c>
      <c r="D5" s="12">
        <v>10</v>
      </c>
      <c r="E5" s="12">
        <v>5</v>
      </c>
      <c r="F5" s="12">
        <v>2.5</v>
      </c>
      <c r="G5" s="12">
        <v>49</v>
      </c>
      <c r="H5" s="12">
        <v>0</v>
      </c>
      <c r="I5" s="12">
        <v>49</v>
      </c>
      <c r="J5" s="13" t="s">
        <v>123</v>
      </c>
      <c r="K5" s="1"/>
    </row>
    <row r="6" spans="1:11" ht="33" x14ac:dyDescent="0.25">
      <c r="A6" s="12">
        <v>9562211</v>
      </c>
      <c r="B6" s="12">
        <v>17</v>
      </c>
      <c r="C6" s="12">
        <v>6.5</v>
      </c>
      <c r="D6" s="12">
        <v>8</v>
      </c>
      <c r="E6" s="12">
        <v>4</v>
      </c>
      <c r="F6" s="12">
        <v>2.5</v>
      </c>
      <c r="G6" s="12">
        <f>SUM(表格1_6[[#This Row],[欄7]:[欄11]])</f>
        <v>38</v>
      </c>
      <c r="H6" s="12">
        <v>2</v>
      </c>
      <c r="I6" s="12">
        <f>表格1_6[[#This Row],[欄12]]*0.8^表格1_6[[#This Row],[欄13]]</f>
        <v>24.320000000000004</v>
      </c>
      <c r="J6" s="22" t="s">
        <v>183</v>
      </c>
      <c r="K6" s="1"/>
    </row>
    <row r="7" spans="1:11" x14ac:dyDescent="0.25">
      <c r="A7" s="12">
        <v>9633107</v>
      </c>
      <c r="B7" s="12">
        <v>22</v>
      </c>
      <c r="C7" s="12">
        <v>7</v>
      </c>
      <c r="D7" s="12">
        <v>10</v>
      </c>
      <c r="E7" s="12">
        <v>5</v>
      </c>
      <c r="F7" s="12">
        <v>2.5</v>
      </c>
      <c r="G7" s="12">
        <v>46.5</v>
      </c>
      <c r="H7" s="12">
        <v>0</v>
      </c>
      <c r="I7" s="12">
        <v>46.5</v>
      </c>
      <c r="J7" s="13" t="s">
        <v>124</v>
      </c>
      <c r="K7" s="1"/>
    </row>
    <row r="8" spans="1:11" x14ac:dyDescent="0.25">
      <c r="A8" s="12">
        <v>9662101</v>
      </c>
      <c r="B8" s="12">
        <v>24</v>
      </c>
      <c r="C8" s="12">
        <v>7.5</v>
      </c>
      <c r="D8" s="12">
        <v>10</v>
      </c>
      <c r="E8" s="12">
        <v>1</v>
      </c>
      <c r="F8" s="12">
        <v>2.5</v>
      </c>
      <c r="G8" s="12">
        <v>45</v>
      </c>
      <c r="H8" s="12">
        <v>0</v>
      </c>
      <c r="I8" s="12">
        <v>45</v>
      </c>
      <c r="J8" s="13" t="s">
        <v>122</v>
      </c>
      <c r="K8" s="1"/>
    </row>
    <row r="9" spans="1:11" x14ac:dyDescent="0.25">
      <c r="A9" s="12">
        <v>9662103</v>
      </c>
      <c r="B9" s="12">
        <v>17</v>
      </c>
      <c r="C9" s="12">
        <v>7</v>
      </c>
      <c r="D9" s="12">
        <v>7</v>
      </c>
      <c r="E9" s="12">
        <v>3</v>
      </c>
      <c r="F9" s="12">
        <v>2.5</v>
      </c>
      <c r="G9" s="12">
        <v>36.5</v>
      </c>
      <c r="H9" s="12">
        <v>0</v>
      </c>
      <c r="I9" s="12">
        <v>36.5</v>
      </c>
      <c r="J9" s="13" t="s">
        <v>125</v>
      </c>
      <c r="K9" s="1"/>
    </row>
    <row r="10" spans="1:11" x14ac:dyDescent="0.25">
      <c r="A10" s="12">
        <v>9662123</v>
      </c>
      <c r="B10" s="12">
        <v>23</v>
      </c>
      <c r="C10" s="12">
        <v>7.5</v>
      </c>
      <c r="D10" s="12">
        <v>7</v>
      </c>
      <c r="E10" s="12">
        <v>5</v>
      </c>
      <c r="F10" s="12">
        <v>2.5</v>
      </c>
      <c r="G10" s="12">
        <v>45</v>
      </c>
      <c r="H10" s="12">
        <v>0</v>
      </c>
      <c r="I10" s="12">
        <v>45</v>
      </c>
      <c r="J10" s="13" t="s">
        <v>126</v>
      </c>
      <c r="K10" s="1"/>
    </row>
    <row r="11" spans="1:11" x14ac:dyDescent="0.25">
      <c r="A11" s="12">
        <v>9662128</v>
      </c>
      <c r="B11" s="12">
        <v>23</v>
      </c>
      <c r="C11" s="12">
        <v>7.5</v>
      </c>
      <c r="D11" s="12">
        <v>5</v>
      </c>
      <c r="E11" s="12">
        <v>1</v>
      </c>
      <c r="F11" s="12">
        <v>2.5</v>
      </c>
      <c r="G11" s="12">
        <v>39</v>
      </c>
      <c r="H11" s="12">
        <v>0</v>
      </c>
      <c r="I11" s="12">
        <v>39</v>
      </c>
      <c r="J11" s="13" t="s">
        <v>126</v>
      </c>
      <c r="K11" s="1"/>
    </row>
    <row r="12" spans="1:11" x14ac:dyDescent="0.25">
      <c r="A12" s="12">
        <v>9662137</v>
      </c>
      <c r="B12" s="11"/>
      <c r="C12" s="11"/>
      <c r="D12" s="11"/>
      <c r="E12" s="11"/>
      <c r="F12" s="11"/>
      <c r="G12" s="12">
        <v>0</v>
      </c>
      <c r="H12" s="12" t="s">
        <v>121</v>
      </c>
      <c r="I12" s="12" t="e">
        <v>#VALUE!</v>
      </c>
      <c r="J12" s="13"/>
      <c r="K12" s="1"/>
    </row>
    <row r="13" spans="1:11" x14ac:dyDescent="0.25">
      <c r="A13" s="12">
        <v>9662201</v>
      </c>
      <c r="B13" s="12">
        <v>24</v>
      </c>
      <c r="C13" s="12">
        <v>7.5</v>
      </c>
      <c r="D13" s="12">
        <v>10</v>
      </c>
      <c r="E13" s="12">
        <v>3</v>
      </c>
      <c r="F13" s="12">
        <v>2.5</v>
      </c>
      <c r="G13" s="12">
        <v>47</v>
      </c>
      <c r="H13" s="12">
        <v>0</v>
      </c>
      <c r="I13" s="12">
        <v>47</v>
      </c>
      <c r="J13" s="13" t="s">
        <v>122</v>
      </c>
      <c r="K13" s="1"/>
    </row>
    <row r="14" spans="1:11" x14ac:dyDescent="0.25">
      <c r="A14" s="12">
        <v>9662206</v>
      </c>
      <c r="B14" s="12">
        <v>23</v>
      </c>
      <c r="C14" s="12">
        <v>7.5</v>
      </c>
      <c r="D14" s="12">
        <v>10</v>
      </c>
      <c r="E14" s="12">
        <v>5</v>
      </c>
      <c r="F14" s="12">
        <v>2.5</v>
      </c>
      <c r="G14" s="12">
        <v>48</v>
      </c>
      <c r="H14" s="12">
        <v>0</v>
      </c>
      <c r="I14" s="12">
        <v>48</v>
      </c>
      <c r="J14" s="13" t="s">
        <v>122</v>
      </c>
      <c r="K14" s="1"/>
    </row>
    <row r="15" spans="1:11" x14ac:dyDescent="0.25">
      <c r="A15" s="12">
        <v>9662208</v>
      </c>
      <c r="B15" s="12">
        <v>24</v>
      </c>
      <c r="C15" s="12">
        <v>7.5</v>
      </c>
      <c r="D15" s="12">
        <v>10</v>
      </c>
      <c r="E15" s="12">
        <v>5</v>
      </c>
      <c r="F15" s="12">
        <v>2.5</v>
      </c>
      <c r="G15" s="12">
        <v>49</v>
      </c>
      <c r="H15" s="12">
        <v>0</v>
      </c>
      <c r="I15" s="12">
        <v>49</v>
      </c>
      <c r="J15" s="13" t="s">
        <v>122</v>
      </c>
      <c r="K15" s="1"/>
    </row>
    <row r="16" spans="1:11" x14ac:dyDescent="0.25">
      <c r="A16" s="12">
        <v>9662235</v>
      </c>
      <c r="B16" s="12">
        <v>24</v>
      </c>
      <c r="C16" s="12">
        <v>7.5</v>
      </c>
      <c r="D16" s="12">
        <v>10</v>
      </c>
      <c r="E16" s="12">
        <v>5</v>
      </c>
      <c r="F16" s="12">
        <v>2.5</v>
      </c>
      <c r="G16" s="12">
        <v>49</v>
      </c>
      <c r="H16" s="12">
        <v>0</v>
      </c>
      <c r="I16" s="12">
        <v>49</v>
      </c>
      <c r="J16" s="13" t="s">
        <v>122</v>
      </c>
      <c r="K16" s="1"/>
    </row>
    <row r="17" spans="1:11" x14ac:dyDescent="0.25">
      <c r="A17" s="12">
        <v>9662261</v>
      </c>
      <c r="B17" s="12">
        <v>22</v>
      </c>
      <c r="C17" s="12">
        <v>7.5</v>
      </c>
      <c r="D17" s="12">
        <v>9</v>
      </c>
      <c r="E17" s="12">
        <v>5</v>
      </c>
      <c r="F17" s="12">
        <v>2.5</v>
      </c>
      <c r="G17" s="12">
        <v>46</v>
      </c>
      <c r="H17" s="12">
        <v>1</v>
      </c>
      <c r="I17" s="12">
        <f>G17*0.8^H17</f>
        <v>36.800000000000004</v>
      </c>
      <c r="J17" s="11" t="s">
        <v>124</v>
      </c>
      <c r="K17" s="1"/>
    </row>
    <row r="18" spans="1:11" x14ac:dyDescent="0.25">
      <c r="A18" s="12">
        <v>9662301</v>
      </c>
      <c r="B18" s="12">
        <v>24</v>
      </c>
      <c r="C18" s="12">
        <v>7</v>
      </c>
      <c r="D18" s="12">
        <v>10</v>
      </c>
      <c r="E18" s="12">
        <v>5</v>
      </c>
      <c r="F18" s="12">
        <v>2.5</v>
      </c>
      <c r="G18" s="12">
        <v>48.5</v>
      </c>
      <c r="H18" s="12">
        <v>0</v>
      </c>
      <c r="I18" s="12">
        <v>48.5</v>
      </c>
      <c r="J18" s="13" t="s">
        <v>122</v>
      </c>
      <c r="K18" s="1"/>
    </row>
    <row r="19" spans="1:11" ht="33" x14ac:dyDescent="0.25">
      <c r="A19" s="12">
        <v>9662304</v>
      </c>
      <c r="B19" s="12">
        <v>22</v>
      </c>
      <c r="C19" s="12">
        <v>7.5</v>
      </c>
      <c r="D19" s="12">
        <v>10</v>
      </c>
      <c r="E19" s="12">
        <v>5</v>
      </c>
      <c r="F19" s="12">
        <v>2.5</v>
      </c>
      <c r="G19" s="12">
        <v>47</v>
      </c>
      <c r="H19" s="12">
        <v>0</v>
      </c>
      <c r="I19" s="12">
        <v>47</v>
      </c>
      <c r="J19" s="13" t="s">
        <v>127</v>
      </c>
      <c r="K19" s="1"/>
    </row>
    <row r="20" spans="1:11" x14ac:dyDescent="0.25">
      <c r="A20" s="12">
        <v>9662307</v>
      </c>
      <c r="B20" s="12">
        <v>19</v>
      </c>
      <c r="C20" s="12">
        <v>7</v>
      </c>
      <c r="D20" s="12">
        <v>10</v>
      </c>
      <c r="E20" s="12">
        <v>1</v>
      </c>
      <c r="F20" s="12">
        <v>2.5</v>
      </c>
      <c r="G20" s="12">
        <v>39.5</v>
      </c>
      <c r="H20" s="12">
        <v>0</v>
      </c>
      <c r="I20" s="12">
        <v>39.5</v>
      </c>
      <c r="J20" s="13" t="s">
        <v>128</v>
      </c>
      <c r="K20" s="1"/>
    </row>
    <row r="21" spans="1:11" x14ac:dyDescent="0.25">
      <c r="A21" s="12">
        <v>9662308</v>
      </c>
      <c r="B21" s="12">
        <v>25</v>
      </c>
      <c r="C21" s="12">
        <v>5.5</v>
      </c>
      <c r="D21" s="12">
        <v>10</v>
      </c>
      <c r="E21" s="12">
        <v>5</v>
      </c>
      <c r="F21" s="12">
        <v>2.5</v>
      </c>
      <c r="G21" s="12">
        <v>48</v>
      </c>
      <c r="H21" s="12">
        <v>2</v>
      </c>
      <c r="I21" s="12">
        <v>30.720000000000006</v>
      </c>
      <c r="J21" s="11"/>
      <c r="K21" s="1"/>
    </row>
    <row r="22" spans="1:11" x14ac:dyDescent="0.25">
      <c r="A22" s="12">
        <v>9662322</v>
      </c>
      <c r="B22" s="12">
        <v>23</v>
      </c>
      <c r="C22" s="12">
        <v>7</v>
      </c>
      <c r="D22" s="12">
        <v>10</v>
      </c>
      <c r="E22" s="12">
        <v>5</v>
      </c>
      <c r="F22" s="12">
        <v>2.5</v>
      </c>
      <c r="G22" s="12">
        <v>47.5</v>
      </c>
      <c r="H22" s="12">
        <v>0</v>
      </c>
      <c r="I22" s="12">
        <v>47.5</v>
      </c>
      <c r="J22" s="13" t="s">
        <v>129</v>
      </c>
      <c r="K22" s="1"/>
    </row>
    <row r="23" spans="1:11" x14ac:dyDescent="0.25">
      <c r="A23" s="12">
        <v>9662330</v>
      </c>
      <c r="B23" s="12">
        <v>20</v>
      </c>
      <c r="C23" s="12">
        <v>7</v>
      </c>
      <c r="D23" s="12">
        <v>9</v>
      </c>
      <c r="E23" s="12">
        <v>5</v>
      </c>
      <c r="F23" s="12">
        <v>2.5</v>
      </c>
      <c r="G23" s="12">
        <v>43.5</v>
      </c>
      <c r="H23" s="12">
        <v>0</v>
      </c>
      <c r="I23" s="12">
        <v>43.5</v>
      </c>
      <c r="J23" s="13" t="s">
        <v>130</v>
      </c>
      <c r="K23" s="1"/>
    </row>
    <row r="24" spans="1:11" x14ac:dyDescent="0.25">
      <c r="A24" s="12">
        <v>9662334</v>
      </c>
      <c r="B24" s="12">
        <v>20</v>
      </c>
      <c r="C24" s="12">
        <v>7</v>
      </c>
      <c r="D24" s="12">
        <v>9</v>
      </c>
      <c r="E24" s="12">
        <v>5</v>
      </c>
      <c r="F24" s="12">
        <v>2.5</v>
      </c>
      <c r="G24" s="12">
        <v>43.5</v>
      </c>
      <c r="H24" s="12">
        <v>0</v>
      </c>
      <c r="I24" s="12">
        <v>43.5</v>
      </c>
      <c r="J24" s="13" t="s">
        <v>130</v>
      </c>
      <c r="K24" s="1"/>
    </row>
    <row r="25" spans="1:11" x14ac:dyDescent="0.25">
      <c r="A25" s="12">
        <v>9662338</v>
      </c>
      <c r="B25" s="12">
        <v>23</v>
      </c>
      <c r="C25" s="12">
        <v>6.5</v>
      </c>
      <c r="D25" s="12">
        <v>5</v>
      </c>
      <c r="E25" s="12">
        <v>5</v>
      </c>
      <c r="F25" s="12">
        <v>2.5</v>
      </c>
      <c r="G25" s="12">
        <v>42</v>
      </c>
      <c r="H25" s="12">
        <v>0</v>
      </c>
      <c r="I25" s="12">
        <v>42</v>
      </c>
      <c r="J25" s="13" t="s">
        <v>131</v>
      </c>
      <c r="K25" s="1"/>
    </row>
    <row r="26" spans="1:11" x14ac:dyDescent="0.25">
      <c r="A26" s="12">
        <v>9670133</v>
      </c>
      <c r="B26" s="12">
        <v>24</v>
      </c>
      <c r="C26" s="12">
        <v>7</v>
      </c>
      <c r="D26" s="12">
        <v>6</v>
      </c>
      <c r="E26" s="12">
        <v>3</v>
      </c>
      <c r="F26" s="12">
        <v>2.5</v>
      </c>
      <c r="G26" s="12">
        <v>42.5</v>
      </c>
      <c r="H26" s="12">
        <v>0</v>
      </c>
      <c r="I26" s="12">
        <v>42.5</v>
      </c>
      <c r="J26" s="13" t="s">
        <v>122</v>
      </c>
      <c r="K26" s="1"/>
    </row>
    <row r="27" spans="1:11" x14ac:dyDescent="0.25">
      <c r="A27" s="12">
        <v>9762101</v>
      </c>
      <c r="B27" s="12">
        <v>24</v>
      </c>
      <c r="C27" s="12">
        <v>7.5</v>
      </c>
      <c r="D27" s="12">
        <v>6</v>
      </c>
      <c r="E27" s="12">
        <v>5</v>
      </c>
      <c r="F27" s="12">
        <v>2.5</v>
      </c>
      <c r="G27" s="12">
        <v>45</v>
      </c>
      <c r="H27" s="12">
        <v>0</v>
      </c>
      <c r="I27" s="12">
        <v>45</v>
      </c>
      <c r="J27" s="11" t="s">
        <v>123</v>
      </c>
      <c r="K27" s="1"/>
    </row>
    <row r="28" spans="1:11" x14ac:dyDescent="0.25">
      <c r="A28" s="12">
        <v>9762104</v>
      </c>
      <c r="B28" s="12">
        <v>24</v>
      </c>
      <c r="C28" s="12">
        <v>7.5</v>
      </c>
      <c r="D28" s="12">
        <v>6</v>
      </c>
      <c r="E28" s="12">
        <v>4</v>
      </c>
      <c r="F28" s="12">
        <v>2.5</v>
      </c>
      <c r="G28" s="12">
        <v>44</v>
      </c>
      <c r="H28" s="12">
        <v>0</v>
      </c>
      <c r="I28" s="12">
        <v>44</v>
      </c>
      <c r="J28" s="11" t="s">
        <v>122</v>
      </c>
      <c r="K28" s="1"/>
    </row>
    <row r="29" spans="1:11" x14ac:dyDescent="0.25">
      <c r="A29" s="12">
        <v>9762109</v>
      </c>
      <c r="B29" s="12">
        <v>23</v>
      </c>
      <c r="C29" s="12">
        <v>7.5</v>
      </c>
      <c r="D29" s="12">
        <v>10</v>
      </c>
      <c r="E29" s="12">
        <v>5</v>
      </c>
      <c r="F29" s="12">
        <v>2.5</v>
      </c>
      <c r="G29" s="12">
        <v>48</v>
      </c>
      <c r="H29" s="12">
        <v>0</v>
      </c>
      <c r="I29" s="12">
        <v>48</v>
      </c>
      <c r="J29" s="13" t="s">
        <v>132</v>
      </c>
      <c r="K29" s="1"/>
    </row>
    <row r="30" spans="1:11" x14ac:dyDescent="0.25">
      <c r="A30" s="12">
        <v>9762112</v>
      </c>
      <c r="B30" s="12">
        <v>24.5</v>
      </c>
      <c r="C30" s="12">
        <v>7</v>
      </c>
      <c r="D30" s="12">
        <v>6</v>
      </c>
      <c r="E30" s="12">
        <v>2</v>
      </c>
      <c r="F30" s="12">
        <v>2.5</v>
      </c>
      <c r="G30" s="12">
        <v>42</v>
      </c>
      <c r="H30" s="12">
        <v>0</v>
      </c>
      <c r="I30" s="12">
        <v>42</v>
      </c>
      <c r="J30" s="13" t="s">
        <v>122</v>
      </c>
      <c r="K30" s="1"/>
    </row>
    <row r="31" spans="1:11" x14ac:dyDescent="0.25">
      <c r="A31" s="12">
        <v>9762115</v>
      </c>
      <c r="B31" s="12">
        <v>24</v>
      </c>
      <c r="C31" s="12">
        <v>7</v>
      </c>
      <c r="D31" s="12">
        <v>9</v>
      </c>
      <c r="E31" s="12">
        <v>1</v>
      </c>
      <c r="F31" s="12">
        <v>2.5</v>
      </c>
      <c r="G31" s="12">
        <v>43.5</v>
      </c>
      <c r="H31" s="12">
        <v>0</v>
      </c>
      <c r="I31" s="12">
        <v>43.5</v>
      </c>
      <c r="J31" s="13" t="s">
        <v>122</v>
      </c>
      <c r="K31" s="1"/>
    </row>
    <row r="32" spans="1:11" x14ac:dyDescent="0.25">
      <c r="A32" s="12">
        <v>9762116</v>
      </c>
      <c r="B32" s="12">
        <v>24</v>
      </c>
      <c r="C32" s="12">
        <v>7.5</v>
      </c>
      <c r="D32" s="12">
        <v>10</v>
      </c>
      <c r="E32" s="12">
        <v>4</v>
      </c>
      <c r="F32" s="12">
        <v>2.5</v>
      </c>
      <c r="G32" s="12">
        <v>48</v>
      </c>
      <c r="H32" s="12">
        <v>0</v>
      </c>
      <c r="I32" s="12">
        <v>48</v>
      </c>
      <c r="J32" s="13" t="s">
        <v>123</v>
      </c>
      <c r="K32" s="1"/>
    </row>
    <row r="33" spans="1:11" x14ac:dyDescent="0.25">
      <c r="A33" s="12">
        <v>9762117</v>
      </c>
      <c r="B33" s="12">
        <v>22</v>
      </c>
      <c r="C33" s="12">
        <v>4</v>
      </c>
      <c r="D33" s="12">
        <v>3</v>
      </c>
      <c r="E33" s="12">
        <v>2</v>
      </c>
      <c r="F33" s="12">
        <v>0</v>
      </c>
      <c r="G33" s="12">
        <v>31</v>
      </c>
      <c r="H33" s="12">
        <v>0</v>
      </c>
      <c r="I33" s="12">
        <v>31</v>
      </c>
      <c r="J33" s="13" t="s">
        <v>133</v>
      </c>
      <c r="K33" s="1"/>
    </row>
    <row r="34" spans="1:11" x14ac:dyDescent="0.25">
      <c r="A34" s="12">
        <v>9762118</v>
      </c>
      <c r="B34" s="12">
        <v>21</v>
      </c>
      <c r="C34" s="12">
        <v>7</v>
      </c>
      <c r="D34" s="12">
        <v>10</v>
      </c>
      <c r="E34" s="12">
        <v>5</v>
      </c>
      <c r="F34" s="12">
        <v>2.5</v>
      </c>
      <c r="G34" s="12">
        <v>45.5</v>
      </c>
      <c r="H34" s="12">
        <v>0</v>
      </c>
      <c r="I34" s="12">
        <v>45.5</v>
      </c>
      <c r="J34" s="13" t="s">
        <v>134</v>
      </c>
      <c r="K34" s="1"/>
    </row>
    <row r="35" spans="1:11" x14ac:dyDescent="0.25">
      <c r="A35" s="12">
        <v>9762121</v>
      </c>
      <c r="B35" s="12">
        <v>24</v>
      </c>
      <c r="C35" s="12">
        <v>7</v>
      </c>
      <c r="D35" s="12">
        <v>10</v>
      </c>
      <c r="E35" s="12">
        <v>5</v>
      </c>
      <c r="F35" s="12">
        <v>2.5</v>
      </c>
      <c r="G35" s="12">
        <v>48.5</v>
      </c>
      <c r="H35" s="12">
        <v>0</v>
      </c>
      <c r="I35" s="12">
        <v>48.5</v>
      </c>
      <c r="J35" s="11" t="s">
        <v>122</v>
      </c>
      <c r="K35" s="1"/>
    </row>
    <row r="36" spans="1:11" x14ac:dyDescent="0.25">
      <c r="A36" s="12">
        <v>9762125</v>
      </c>
      <c r="B36" s="11"/>
      <c r="C36" s="11"/>
      <c r="D36" s="11"/>
      <c r="E36" s="11"/>
      <c r="F36" s="11"/>
      <c r="G36" s="12">
        <v>0</v>
      </c>
      <c r="H36" s="12" t="s">
        <v>121</v>
      </c>
      <c r="I36" s="12" t="e">
        <v>#VALUE!</v>
      </c>
      <c r="J36" s="11"/>
      <c r="K36" s="1"/>
    </row>
    <row r="37" spans="1:11" x14ac:dyDescent="0.25">
      <c r="A37" s="12">
        <v>9762128</v>
      </c>
      <c r="B37" s="12">
        <v>20</v>
      </c>
      <c r="C37" s="12">
        <v>6.5</v>
      </c>
      <c r="D37" s="12">
        <v>10</v>
      </c>
      <c r="E37" s="12">
        <v>5</v>
      </c>
      <c r="F37" s="12">
        <v>2.5</v>
      </c>
      <c r="G37" s="12">
        <v>44</v>
      </c>
      <c r="H37" s="12">
        <v>0</v>
      </c>
      <c r="I37" s="12">
        <v>44</v>
      </c>
      <c r="J37" s="13" t="s">
        <v>135</v>
      </c>
      <c r="K37" s="1"/>
    </row>
    <row r="38" spans="1:11" x14ac:dyDescent="0.25">
      <c r="A38" s="12">
        <v>9762129</v>
      </c>
      <c r="B38" s="12">
        <v>25</v>
      </c>
      <c r="C38" s="12">
        <v>7.5</v>
      </c>
      <c r="D38" s="12">
        <v>10</v>
      </c>
      <c r="E38" s="12">
        <v>5</v>
      </c>
      <c r="F38" s="12">
        <v>2.5</v>
      </c>
      <c r="G38" s="12">
        <v>50</v>
      </c>
      <c r="H38" s="12">
        <v>0</v>
      </c>
      <c r="I38" s="12">
        <v>50</v>
      </c>
      <c r="J38" s="13"/>
      <c r="K38" s="1"/>
    </row>
    <row r="39" spans="1:11" x14ac:dyDescent="0.25">
      <c r="A39" s="12">
        <v>9762130</v>
      </c>
      <c r="B39" s="12">
        <v>23</v>
      </c>
      <c r="C39" s="12">
        <v>7.5</v>
      </c>
      <c r="D39" s="12">
        <v>10</v>
      </c>
      <c r="E39" s="12">
        <v>2</v>
      </c>
      <c r="F39" s="12">
        <v>2.5</v>
      </c>
      <c r="G39" s="12">
        <v>45</v>
      </c>
      <c r="H39" s="12">
        <v>0</v>
      </c>
      <c r="I39" s="12">
        <v>45</v>
      </c>
      <c r="J39" s="13" t="s">
        <v>136</v>
      </c>
      <c r="K39" s="1"/>
    </row>
    <row r="40" spans="1:11" x14ac:dyDescent="0.25">
      <c r="A40" s="12">
        <v>9762131</v>
      </c>
      <c r="B40" s="12">
        <v>24</v>
      </c>
      <c r="C40" s="12">
        <v>7</v>
      </c>
      <c r="D40" s="12">
        <v>5</v>
      </c>
      <c r="E40" s="12">
        <v>4</v>
      </c>
      <c r="F40" s="12">
        <v>2.5</v>
      </c>
      <c r="G40" s="12">
        <v>42.5</v>
      </c>
      <c r="H40" s="12">
        <v>0</v>
      </c>
      <c r="I40" s="12">
        <v>42.5</v>
      </c>
      <c r="J40" s="13" t="s">
        <v>122</v>
      </c>
      <c r="K40" s="1"/>
    </row>
    <row r="41" spans="1:11" x14ac:dyDescent="0.25">
      <c r="A41" s="12">
        <v>9762133</v>
      </c>
      <c r="B41" s="12">
        <v>24</v>
      </c>
      <c r="C41" s="12">
        <v>7.5</v>
      </c>
      <c r="D41" s="12">
        <v>10</v>
      </c>
      <c r="E41" s="12">
        <v>2</v>
      </c>
      <c r="F41" s="12">
        <v>2.5</v>
      </c>
      <c r="G41" s="12">
        <v>46</v>
      </c>
      <c r="H41" s="12">
        <v>0</v>
      </c>
      <c r="I41" s="12">
        <v>46</v>
      </c>
      <c r="J41" s="13" t="s">
        <v>137</v>
      </c>
      <c r="K41" s="1"/>
    </row>
    <row r="42" spans="1:11" x14ac:dyDescent="0.25">
      <c r="A42" s="12">
        <v>9762138</v>
      </c>
      <c r="B42" s="11"/>
      <c r="C42" s="11"/>
      <c r="D42" s="11"/>
      <c r="E42" s="11"/>
      <c r="F42" s="11"/>
      <c r="G42" s="12">
        <v>0</v>
      </c>
      <c r="H42" s="12" t="s">
        <v>121</v>
      </c>
      <c r="I42" s="12" t="e">
        <v>#VALUE!</v>
      </c>
      <c r="J42" s="11"/>
      <c r="K42" s="1"/>
    </row>
    <row r="43" spans="1:11" x14ac:dyDescent="0.25">
      <c r="A43" s="12">
        <v>9762139</v>
      </c>
      <c r="B43" s="12">
        <v>24</v>
      </c>
      <c r="C43" s="12">
        <v>6.5</v>
      </c>
      <c r="D43" s="12">
        <v>6</v>
      </c>
      <c r="E43" s="12">
        <v>5</v>
      </c>
      <c r="F43" s="12">
        <v>2.5</v>
      </c>
      <c r="G43" s="12">
        <v>44</v>
      </c>
      <c r="H43" s="12">
        <v>0</v>
      </c>
      <c r="I43" s="12">
        <v>44</v>
      </c>
      <c r="J43" s="13" t="s">
        <v>122</v>
      </c>
      <c r="K43" s="1"/>
    </row>
    <row r="44" spans="1:11" x14ac:dyDescent="0.25">
      <c r="A44" s="12">
        <v>9762140</v>
      </c>
      <c r="B44" s="12">
        <v>24</v>
      </c>
      <c r="C44" s="12">
        <v>7.5</v>
      </c>
      <c r="D44" s="12">
        <v>10</v>
      </c>
      <c r="E44" s="12">
        <v>5</v>
      </c>
      <c r="F44" s="12">
        <v>2.5</v>
      </c>
      <c r="G44" s="12">
        <v>49</v>
      </c>
      <c r="H44" s="12">
        <v>0</v>
      </c>
      <c r="I44" s="12">
        <v>49</v>
      </c>
      <c r="J44" s="11" t="s">
        <v>122</v>
      </c>
      <c r="K44" s="1"/>
    </row>
    <row r="45" spans="1:11" x14ac:dyDescent="0.25">
      <c r="A45" s="12">
        <v>9762145</v>
      </c>
      <c r="B45" s="12">
        <v>23</v>
      </c>
      <c r="C45" s="12">
        <v>7.5</v>
      </c>
      <c r="D45" s="12">
        <v>3</v>
      </c>
      <c r="E45" s="12">
        <v>2</v>
      </c>
      <c r="F45" s="12">
        <v>2.5</v>
      </c>
      <c r="G45" s="12">
        <v>38</v>
      </c>
      <c r="H45" s="12">
        <v>0</v>
      </c>
      <c r="I45" s="12">
        <v>38</v>
      </c>
      <c r="J45" s="11" t="s">
        <v>126</v>
      </c>
      <c r="K45" s="1"/>
    </row>
    <row r="46" spans="1:11" x14ac:dyDescent="0.25">
      <c r="A46" s="12">
        <v>9762201</v>
      </c>
      <c r="B46" s="12">
        <v>24</v>
      </c>
      <c r="C46" s="12">
        <v>7.5</v>
      </c>
      <c r="D46" s="12">
        <v>10</v>
      </c>
      <c r="E46" s="12">
        <v>5</v>
      </c>
      <c r="F46" s="12">
        <v>2.5</v>
      </c>
      <c r="G46" s="12">
        <v>49</v>
      </c>
      <c r="H46" s="12">
        <v>0</v>
      </c>
      <c r="I46" s="12">
        <v>49</v>
      </c>
      <c r="J46" s="11" t="s">
        <v>122</v>
      </c>
      <c r="K46" s="1"/>
    </row>
    <row r="47" spans="1:11" x14ac:dyDescent="0.25">
      <c r="A47" s="12">
        <v>9762202</v>
      </c>
      <c r="B47" s="12">
        <v>24</v>
      </c>
      <c r="C47" s="12">
        <v>7</v>
      </c>
      <c r="D47" s="12">
        <v>10</v>
      </c>
      <c r="E47" s="12">
        <v>4</v>
      </c>
      <c r="F47" s="12">
        <v>2.5</v>
      </c>
      <c r="G47" s="12">
        <v>47.5</v>
      </c>
      <c r="H47" s="12">
        <v>0</v>
      </c>
      <c r="I47" s="12">
        <v>47.5</v>
      </c>
      <c r="J47" s="11" t="s">
        <v>123</v>
      </c>
      <c r="K47" s="1"/>
    </row>
    <row r="48" spans="1:11" x14ac:dyDescent="0.25">
      <c r="A48" s="12">
        <v>9762204</v>
      </c>
      <c r="B48" s="12">
        <v>22</v>
      </c>
      <c r="C48" s="12">
        <v>6.5</v>
      </c>
      <c r="D48" s="12">
        <v>10</v>
      </c>
      <c r="E48" s="12">
        <v>2</v>
      </c>
      <c r="F48" s="12">
        <v>2.5</v>
      </c>
      <c r="G48" s="12">
        <v>43</v>
      </c>
      <c r="H48" s="12">
        <v>0</v>
      </c>
      <c r="I48" s="12">
        <v>43</v>
      </c>
      <c r="J48" s="11" t="s">
        <v>124</v>
      </c>
      <c r="K48" s="1"/>
    </row>
    <row r="49" spans="1:11" x14ac:dyDescent="0.25">
      <c r="A49" s="12">
        <v>9762205</v>
      </c>
      <c r="B49" s="12">
        <v>24</v>
      </c>
      <c r="C49" s="12">
        <v>7</v>
      </c>
      <c r="D49" s="12">
        <v>10</v>
      </c>
      <c r="E49" s="12">
        <v>5</v>
      </c>
      <c r="F49" s="12">
        <v>2.5</v>
      </c>
      <c r="G49" s="12">
        <v>48.5</v>
      </c>
      <c r="H49" s="12">
        <v>0</v>
      </c>
      <c r="I49" s="12">
        <v>48.5</v>
      </c>
      <c r="J49" s="11" t="s">
        <v>123</v>
      </c>
      <c r="K49" s="1"/>
    </row>
    <row r="50" spans="1:11" x14ac:dyDescent="0.25">
      <c r="A50" s="12">
        <v>9762208</v>
      </c>
      <c r="B50" s="12">
        <v>24</v>
      </c>
      <c r="C50" s="12">
        <v>7</v>
      </c>
      <c r="D50" s="12">
        <v>10</v>
      </c>
      <c r="E50" s="12">
        <v>4</v>
      </c>
      <c r="F50" s="12">
        <v>2.5</v>
      </c>
      <c r="G50" s="12">
        <v>47.5</v>
      </c>
      <c r="H50" s="12">
        <v>0</v>
      </c>
      <c r="I50" s="12">
        <v>47.5</v>
      </c>
      <c r="J50" s="11" t="s">
        <v>123</v>
      </c>
      <c r="K50" s="1"/>
    </row>
    <row r="51" spans="1:11" x14ac:dyDescent="0.25">
      <c r="A51" s="12">
        <v>9762210</v>
      </c>
      <c r="B51" s="12">
        <v>24</v>
      </c>
      <c r="C51" s="12">
        <v>7</v>
      </c>
      <c r="D51" s="12">
        <v>9</v>
      </c>
      <c r="E51" s="12">
        <v>5</v>
      </c>
      <c r="F51" s="12">
        <v>2.5</v>
      </c>
      <c r="G51" s="12">
        <v>47.5</v>
      </c>
      <c r="H51" s="12">
        <v>0</v>
      </c>
      <c r="I51" s="12">
        <v>47.5</v>
      </c>
      <c r="J51" s="11" t="s">
        <v>122</v>
      </c>
      <c r="K51" s="1"/>
    </row>
    <row r="52" spans="1:11" x14ac:dyDescent="0.25">
      <c r="A52" s="12">
        <v>9762211</v>
      </c>
      <c r="B52" s="12">
        <v>24</v>
      </c>
      <c r="C52" s="12">
        <v>7.5</v>
      </c>
      <c r="D52" s="12">
        <v>10</v>
      </c>
      <c r="E52" s="12">
        <v>5</v>
      </c>
      <c r="F52" s="12">
        <v>2.5</v>
      </c>
      <c r="G52" s="12">
        <v>49</v>
      </c>
      <c r="H52" s="12">
        <v>0</v>
      </c>
      <c r="I52" s="12">
        <v>49</v>
      </c>
      <c r="J52" s="11" t="s">
        <v>123</v>
      </c>
      <c r="K52" s="1"/>
    </row>
    <row r="53" spans="1:11" x14ac:dyDescent="0.25">
      <c r="A53" s="12">
        <v>9762212</v>
      </c>
      <c r="B53" s="12">
        <v>24</v>
      </c>
      <c r="C53" s="12">
        <v>7.5</v>
      </c>
      <c r="D53" s="12">
        <v>10</v>
      </c>
      <c r="E53" s="12">
        <v>5</v>
      </c>
      <c r="F53" s="12">
        <v>2.5</v>
      </c>
      <c r="G53" s="12">
        <v>49</v>
      </c>
      <c r="H53" s="12">
        <v>0</v>
      </c>
      <c r="I53" s="12">
        <v>49</v>
      </c>
      <c r="J53" s="11" t="s">
        <v>138</v>
      </c>
      <c r="K53" s="1"/>
    </row>
    <row r="54" spans="1:11" x14ac:dyDescent="0.25">
      <c r="A54" s="12">
        <v>9762214</v>
      </c>
      <c r="B54" s="11"/>
      <c r="C54" s="11"/>
      <c r="D54" s="11"/>
      <c r="E54" s="11"/>
      <c r="F54" s="11"/>
      <c r="G54" s="12">
        <v>0</v>
      </c>
      <c r="H54" s="12" t="s">
        <v>121</v>
      </c>
      <c r="I54" s="12" t="e">
        <v>#VALUE!</v>
      </c>
      <c r="J54" s="11"/>
      <c r="K54" s="1"/>
    </row>
    <row r="55" spans="1:11" x14ac:dyDescent="0.25">
      <c r="A55" s="12">
        <v>9762215</v>
      </c>
      <c r="B55" s="12">
        <v>24</v>
      </c>
      <c r="C55" s="12">
        <v>6.5</v>
      </c>
      <c r="D55" s="12">
        <v>10</v>
      </c>
      <c r="E55" s="12">
        <v>5</v>
      </c>
      <c r="F55" s="12">
        <v>2.5</v>
      </c>
      <c r="G55" s="12">
        <v>48</v>
      </c>
      <c r="H55" s="12">
        <v>0</v>
      </c>
      <c r="I55" s="12">
        <v>48</v>
      </c>
      <c r="J55" s="11" t="s">
        <v>123</v>
      </c>
      <c r="K55" s="1"/>
    </row>
    <row r="56" spans="1:11" x14ac:dyDescent="0.25">
      <c r="A56" s="12">
        <v>9762216</v>
      </c>
      <c r="B56" s="12">
        <v>24</v>
      </c>
      <c r="C56" s="12">
        <v>7</v>
      </c>
      <c r="D56" s="12">
        <v>10</v>
      </c>
      <c r="E56" s="12">
        <v>2</v>
      </c>
      <c r="F56" s="12">
        <v>2.5</v>
      </c>
      <c r="G56" s="12">
        <v>45.5</v>
      </c>
      <c r="H56" s="12">
        <v>0</v>
      </c>
      <c r="I56" s="12">
        <v>45.5</v>
      </c>
      <c r="J56" s="11" t="s">
        <v>123</v>
      </c>
      <c r="K56" s="1"/>
    </row>
    <row r="57" spans="1:11" x14ac:dyDescent="0.25">
      <c r="A57" s="12">
        <v>9762217</v>
      </c>
      <c r="B57" s="12">
        <v>10</v>
      </c>
      <c r="C57" s="12">
        <v>3</v>
      </c>
      <c r="D57" s="12">
        <v>0</v>
      </c>
      <c r="E57" s="12">
        <v>2</v>
      </c>
      <c r="F57" s="12">
        <v>0</v>
      </c>
      <c r="G57" s="12">
        <v>15</v>
      </c>
      <c r="H57" s="12">
        <v>0</v>
      </c>
      <c r="I57" s="12">
        <v>15</v>
      </c>
      <c r="J57" s="11"/>
      <c r="K57" s="1"/>
    </row>
    <row r="58" spans="1:11" x14ac:dyDescent="0.25">
      <c r="A58" s="12">
        <v>9762222</v>
      </c>
      <c r="B58" s="12">
        <v>24</v>
      </c>
      <c r="C58" s="12">
        <v>5.5</v>
      </c>
      <c r="D58" s="12">
        <v>10</v>
      </c>
      <c r="E58" s="12">
        <v>4</v>
      </c>
      <c r="F58" s="12">
        <v>2.5</v>
      </c>
      <c r="G58" s="12">
        <v>46</v>
      </c>
      <c r="H58" s="12">
        <v>0</v>
      </c>
      <c r="I58" s="12">
        <v>46</v>
      </c>
      <c r="J58" s="11" t="s">
        <v>122</v>
      </c>
      <c r="K58" s="1"/>
    </row>
    <row r="59" spans="1:11" x14ac:dyDescent="0.25">
      <c r="A59" s="12">
        <v>9762224</v>
      </c>
      <c r="B59" s="12">
        <v>17</v>
      </c>
      <c r="C59" s="12">
        <v>7.5</v>
      </c>
      <c r="D59" s="12">
        <v>10</v>
      </c>
      <c r="E59" s="12">
        <v>5</v>
      </c>
      <c r="F59" s="12">
        <v>2.5</v>
      </c>
      <c r="G59" s="12">
        <v>42</v>
      </c>
      <c r="H59" s="12">
        <v>0</v>
      </c>
      <c r="I59" s="12">
        <v>42</v>
      </c>
      <c r="J59" s="11" t="s">
        <v>139</v>
      </c>
      <c r="K59" s="1"/>
    </row>
    <row r="60" spans="1:11" x14ac:dyDescent="0.25">
      <c r="A60" s="12">
        <v>9762227</v>
      </c>
      <c r="B60" s="12">
        <v>24</v>
      </c>
      <c r="C60" s="12">
        <v>7</v>
      </c>
      <c r="D60" s="12">
        <v>10</v>
      </c>
      <c r="E60" s="12">
        <v>5</v>
      </c>
      <c r="F60" s="12">
        <v>2.5</v>
      </c>
      <c r="G60" s="12">
        <v>48.5</v>
      </c>
      <c r="H60" s="12">
        <v>0</v>
      </c>
      <c r="I60" s="12">
        <v>48.5</v>
      </c>
      <c r="J60" s="11" t="s">
        <v>122</v>
      </c>
      <c r="K60" s="1"/>
    </row>
    <row r="61" spans="1:11" x14ac:dyDescent="0.25">
      <c r="A61" s="12">
        <v>9762231</v>
      </c>
      <c r="B61" s="12">
        <v>24</v>
      </c>
      <c r="C61" s="12">
        <v>7</v>
      </c>
      <c r="D61" s="12">
        <v>10</v>
      </c>
      <c r="E61" s="12">
        <v>3</v>
      </c>
      <c r="F61" s="12">
        <v>2.5</v>
      </c>
      <c r="G61" s="12">
        <v>46.5</v>
      </c>
      <c r="H61" s="12">
        <v>0</v>
      </c>
      <c r="I61" s="12">
        <v>46.5</v>
      </c>
      <c r="J61" s="11" t="s">
        <v>122</v>
      </c>
      <c r="K61" s="1"/>
    </row>
    <row r="62" spans="1:11" x14ac:dyDescent="0.25">
      <c r="A62" s="12">
        <v>9762233</v>
      </c>
      <c r="B62" s="12">
        <v>24</v>
      </c>
      <c r="C62" s="12">
        <v>7</v>
      </c>
      <c r="D62" s="12">
        <v>8</v>
      </c>
      <c r="E62" s="12">
        <v>5</v>
      </c>
      <c r="F62" s="12">
        <v>2.5</v>
      </c>
      <c r="G62" s="12">
        <v>46.5</v>
      </c>
      <c r="H62" s="12">
        <v>0</v>
      </c>
      <c r="I62" s="12">
        <v>46.5</v>
      </c>
      <c r="J62" s="11" t="s">
        <v>122</v>
      </c>
      <c r="K62" s="1"/>
    </row>
    <row r="63" spans="1:11" x14ac:dyDescent="0.25">
      <c r="A63" s="12">
        <v>9762235</v>
      </c>
      <c r="B63" s="12">
        <v>24</v>
      </c>
      <c r="C63" s="12">
        <v>6.5</v>
      </c>
      <c r="D63" s="12">
        <v>6</v>
      </c>
      <c r="E63" s="12">
        <v>5</v>
      </c>
      <c r="F63" s="12">
        <v>2.5</v>
      </c>
      <c r="G63" s="12">
        <v>44</v>
      </c>
      <c r="H63" s="12">
        <v>0</v>
      </c>
      <c r="I63" s="12">
        <v>44</v>
      </c>
      <c r="J63" s="11" t="s">
        <v>123</v>
      </c>
      <c r="K63" s="1"/>
    </row>
    <row r="64" spans="1:11" x14ac:dyDescent="0.25">
      <c r="A64" s="12">
        <v>9762239</v>
      </c>
      <c r="B64" s="12">
        <v>24</v>
      </c>
      <c r="C64" s="12">
        <v>7</v>
      </c>
      <c r="D64" s="12">
        <v>8</v>
      </c>
      <c r="E64" s="12">
        <v>5</v>
      </c>
      <c r="F64" s="12">
        <v>2.5</v>
      </c>
      <c r="G64" s="12">
        <v>46.5</v>
      </c>
      <c r="H64" s="12">
        <v>0</v>
      </c>
      <c r="I64" s="12">
        <v>46.5</v>
      </c>
      <c r="J64" s="11" t="s">
        <v>123</v>
      </c>
      <c r="K64" s="1"/>
    </row>
    <row r="65" spans="1:11" x14ac:dyDescent="0.25">
      <c r="A65" s="12">
        <v>9762242</v>
      </c>
      <c r="B65" s="12">
        <v>24</v>
      </c>
      <c r="C65" s="12">
        <v>7.5</v>
      </c>
      <c r="D65" s="12">
        <v>5</v>
      </c>
      <c r="E65" s="12">
        <v>5</v>
      </c>
      <c r="F65" s="12">
        <v>2.5</v>
      </c>
      <c r="G65" s="12">
        <v>44</v>
      </c>
      <c r="H65" s="12">
        <v>0</v>
      </c>
      <c r="I65" s="12">
        <v>44</v>
      </c>
      <c r="J65" s="11" t="s">
        <v>123</v>
      </c>
      <c r="K65" s="1"/>
    </row>
    <row r="66" spans="1:11" x14ac:dyDescent="0.25">
      <c r="A66" s="12">
        <v>9762301</v>
      </c>
      <c r="B66" s="11"/>
      <c r="C66" s="11"/>
      <c r="D66" s="11"/>
      <c r="E66" s="11"/>
      <c r="F66" s="11"/>
      <c r="G66" s="12">
        <v>0</v>
      </c>
      <c r="H66" s="12" t="s">
        <v>121</v>
      </c>
      <c r="I66" s="12" t="e">
        <v>#VALUE!</v>
      </c>
      <c r="J66" s="11"/>
      <c r="K66" s="1"/>
    </row>
    <row r="67" spans="1:11" x14ac:dyDescent="0.25">
      <c r="A67" s="12">
        <v>9762302</v>
      </c>
      <c r="B67" s="12">
        <v>24</v>
      </c>
      <c r="C67" s="12">
        <v>6.5</v>
      </c>
      <c r="D67" s="12">
        <v>5</v>
      </c>
      <c r="E67" s="12">
        <v>4</v>
      </c>
      <c r="F67" s="12">
        <v>0</v>
      </c>
      <c r="G67" s="12">
        <v>39.5</v>
      </c>
      <c r="H67" s="12">
        <v>0</v>
      </c>
      <c r="I67" s="12">
        <v>39.5</v>
      </c>
      <c r="J67" s="11" t="s">
        <v>122</v>
      </c>
      <c r="K67" s="1"/>
    </row>
    <row r="68" spans="1:11" x14ac:dyDescent="0.25">
      <c r="A68" s="12">
        <v>9762304</v>
      </c>
      <c r="B68" s="12">
        <v>24</v>
      </c>
      <c r="C68" s="12">
        <v>7.5</v>
      </c>
      <c r="D68" s="12">
        <v>10</v>
      </c>
      <c r="E68" s="12">
        <v>5</v>
      </c>
      <c r="F68" s="12">
        <v>2.5</v>
      </c>
      <c r="G68" s="12">
        <v>49</v>
      </c>
      <c r="H68" s="12">
        <v>0</v>
      </c>
      <c r="I68" s="12">
        <v>49</v>
      </c>
      <c r="J68" s="11" t="s">
        <v>123</v>
      </c>
      <c r="K68" s="1"/>
    </row>
    <row r="69" spans="1:11" x14ac:dyDescent="0.25">
      <c r="A69" s="12">
        <v>9762310</v>
      </c>
      <c r="B69" s="12">
        <v>24</v>
      </c>
      <c r="C69" s="12">
        <v>7.5</v>
      </c>
      <c r="D69" s="12">
        <v>10</v>
      </c>
      <c r="E69" s="12">
        <v>2</v>
      </c>
      <c r="F69" s="12">
        <v>2.5</v>
      </c>
      <c r="G69" s="12">
        <v>46</v>
      </c>
      <c r="H69" s="12">
        <v>0</v>
      </c>
      <c r="I69" s="12">
        <v>46</v>
      </c>
      <c r="J69" s="11" t="s">
        <v>122</v>
      </c>
      <c r="K69" s="1"/>
    </row>
    <row r="70" spans="1:11" x14ac:dyDescent="0.25">
      <c r="A70" s="12">
        <v>9762311</v>
      </c>
      <c r="B70" s="12">
        <v>24</v>
      </c>
      <c r="C70" s="12">
        <v>7.5</v>
      </c>
      <c r="D70" s="12">
        <v>10</v>
      </c>
      <c r="E70" s="12">
        <v>5</v>
      </c>
      <c r="F70" s="12">
        <v>2.5</v>
      </c>
      <c r="G70" s="12">
        <v>49</v>
      </c>
      <c r="H70" s="12">
        <v>0</v>
      </c>
      <c r="I70" s="12">
        <v>49</v>
      </c>
      <c r="J70" s="11" t="s">
        <v>122</v>
      </c>
      <c r="K70" s="1"/>
    </row>
    <row r="71" spans="1:11" x14ac:dyDescent="0.25">
      <c r="A71" s="12">
        <v>9762313</v>
      </c>
      <c r="B71" s="11"/>
      <c r="C71" s="11"/>
      <c r="D71" s="11"/>
      <c r="E71" s="11"/>
      <c r="F71" s="11"/>
      <c r="G71" s="12">
        <v>0</v>
      </c>
      <c r="H71" s="12" t="s">
        <v>121</v>
      </c>
      <c r="I71" s="12" t="e">
        <v>#VALUE!</v>
      </c>
      <c r="J71" s="11"/>
      <c r="K71" s="1"/>
    </row>
    <row r="72" spans="1:11" x14ac:dyDescent="0.25">
      <c r="A72" s="12">
        <v>9762317</v>
      </c>
      <c r="B72" s="12">
        <v>20</v>
      </c>
      <c r="C72" s="12">
        <v>6.5</v>
      </c>
      <c r="D72" s="12">
        <v>4</v>
      </c>
      <c r="E72" s="12">
        <v>4</v>
      </c>
      <c r="F72" s="12">
        <v>2.5</v>
      </c>
      <c r="G72" s="12">
        <v>37</v>
      </c>
      <c r="H72" s="12">
        <v>0</v>
      </c>
      <c r="I72" s="12">
        <v>37</v>
      </c>
      <c r="J72" s="11" t="s">
        <v>140</v>
      </c>
      <c r="K72" s="1"/>
    </row>
    <row r="73" spans="1:11" x14ac:dyDescent="0.25">
      <c r="A73" s="12">
        <v>9762323</v>
      </c>
      <c r="B73" s="12">
        <v>24</v>
      </c>
      <c r="C73" s="12">
        <v>7</v>
      </c>
      <c r="D73" s="12">
        <v>10</v>
      </c>
      <c r="E73" s="12">
        <v>2</v>
      </c>
      <c r="F73" s="12">
        <v>2.5</v>
      </c>
      <c r="G73" s="12">
        <v>45.5</v>
      </c>
      <c r="H73" s="12">
        <v>0</v>
      </c>
      <c r="I73" s="12">
        <v>45.5</v>
      </c>
      <c r="J73" s="11" t="s">
        <v>122</v>
      </c>
      <c r="K73" s="1"/>
    </row>
    <row r="74" spans="1:11" x14ac:dyDescent="0.25">
      <c r="A74" s="12">
        <v>9762327</v>
      </c>
      <c r="B74" s="12">
        <v>24</v>
      </c>
      <c r="C74" s="12">
        <v>7</v>
      </c>
      <c r="D74" s="12">
        <v>10</v>
      </c>
      <c r="E74" s="12">
        <v>5</v>
      </c>
      <c r="F74" s="12">
        <v>2.5</v>
      </c>
      <c r="G74" s="12">
        <v>48.5</v>
      </c>
      <c r="H74" s="12">
        <v>0</v>
      </c>
      <c r="I74" s="12">
        <v>48.5</v>
      </c>
      <c r="J74" s="11" t="s">
        <v>122</v>
      </c>
      <c r="K74" s="1"/>
    </row>
    <row r="75" spans="1:11" x14ac:dyDescent="0.25">
      <c r="A75" s="12">
        <v>9762329</v>
      </c>
      <c r="B75" s="12">
        <v>20</v>
      </c>
      <c r="C75" s="12">
        <v>7</v>
      </c>
      <c r="D75" s="12">
        <v>10</v>
      </c>
      <c r="E75" s="12">
        <v>2</v>
      </c>
      <c r="F75" s="12">
        <v>1.5</v>
      </c>
      <c r="G75" s="12">
        <v>40.5</v>
      </c>
      <c r="H75" s="12">
        <v>0</v>
      </c>
      <c r="I75" s="12">
        <v>40.5</v>
      </c>
      <c r="J75" s="11" t="s">
        <v>135</v>
      </c>
      <c r="K75" s="1"/>
    </row>
    <row r="76" spans="1:11" x14ac:dyDescent="0.25">
      <c r="A76" s="12">
        <v>9762332</v>
      </c>
      <c r="B76" s="12">
        <v>24</v>
      </c>
      <c r="C76" s="12">
        <v>7</v>
      </c>
      <c r="D76" s="12">
        <v>10</v>
      </c>
      <c r="E76" s="12">
        <v>5</v>
      </c>
      <c r="F76" s="12">
        <v>2.5</v>
      </c>
      <c r="G76" s="12">
        <v>48.5</v>
      </c>
      <c r="H76" s="12">
        <v>1</v>
      </c>
      <c r="I76" s="12">
        <v>38.800000000000004</v>
      </c>
      <c r="J76" s="11" t="s">
        <v>122</v>
      </c>
      <c r="K76" s="1"/>
    </row>
    <row r="77" spans="1:11" x14ac:dyDescent="0.25">
      <c r="A77" s="12">
        <v>9762333</v>
      </c>
      <c r="B77" s="12">
        <v>21</v>
      </c>
      <c r="C77" s="12">
        <v>7</v>
      </c>
      <c r="D77" s="12">
        <v>10</v>
      </c>
      <c r="E77" s="12">
        <v>5</v>
      </c>
      <c r="F77" s="12">
        <v>2.5</v>
      </c>
      <c r="G77" s="12">
        <v>45.5</v>
      </c>
      <c r="H77" s="12">
        <v>0</v>
      </c>
      <c r="I77" s="12">
        <v>45.5</v>
      </c>
      <c r="J77" s="11" t="s">
        <v>135</v>
      </c>
      <c r="K77" s="1"/>
    </row>
    <row r="78" spans="1:11" x14ac:dyDescent="0.25">
      <c r="A78" s="12">
        <v>9762339</v>
      </c>
      <c r="B78" s="12">
        <v>24</v>
      </c>
      <c r="C78" s="12">
        <v>7.5</v>
      </c>
      <c r="D78" s="12">
        <v>10</v>
      </c>
      <c r="E78" s="12">
        <v>2</v>
      </c>
      <c r="F78" s="12">
        <v>2.5</v>
      </c>
      <c r="G78" s="12">
        <v>46</v>
      </c>
      <c r="H78" s="12">
        <v>0</v>
      </c>
      <c r="I78" s="12">
        <v>46</v>
      </c>
      <c r="J78" s="11" t="s">
        <v>122</v>
      </c>
      <c r="K78" s="1"/>
    </row>
    <row r="79" spans="1:11" x14ac:dyDescent="0.25">
      <c r="A79" s="12">
        <v>9770144</v>
      </c>
      <c r="B79" s="12">
        <v>15</v>
      </c>
      <c r="C79" s="12">
        <v>5.5</v>
      </c>
      <c r="D79" s="12">
        <v>5</v>
      </c>
      <c r="E79" s="12">
        <v>4</v>
      </c>
      <c r="F79" s="12">
        <v>2.5</v>
      </c>
      <c r="G79" s="12">
        <v>32</v>
      </c>
      <c r="H79" s="12">
        <v>0</v>
      </c>
      <c r="I79" s="12">
        <v>32</v>
      </c>
      <c r="J79" s="11" t="s">
        <v>141</v>
      </c>
      <c r="K79" s="1"/>
    </row>
    <row r="80" spans="1:11" x14ac:dyDescent="0.25">
      <c r="A80" s="12">
        <v>9800123</v>
      </c>
      <c r="B80" s="11"/>
      <c r="C80" s="11"/>
      <c r="D80" s="11"/>
      <c r="E80" s="11"/>
      <c r="F80" s="11"/>
      <c r="G80" s="12">
        <v>0</v>
      </c>
      <c r="H80" s="12" t="s">
        <v>121</v>
      </c>
      <c r="I80" s="12" t="e">
        <v>#VALUE!</v>
      </c>
      <c r="J80" s="11"/>
      <c r="K80" s="1"/>
    </row>
    <row r="81" spans="1:11" x14ac:dyDescent="0.25">
      <c r="A81" s="12">
        <v>9933604</v>
      </c>
      <c r="B81" s="12">
        <v>24</v>
      </c>
      <c r="C81" s="12">
        <v>6.5</v>
      </c>
      <c r="D81" s="12">
        <v>10</v>
      </c>
      <c r="E81" s="12">
        <v>5</v>
      </c>
      <c r="F81" s="12">
        <v>0</v>
      </c>
      <c r="G81" s="12">
        <v>45.5</v>
      </c>
      <c r="H81" s="12">
        <v>0</v>
      </c>
      <c r="I81" s="12">
        <v>45.5</v>
      </c>
      <c r="J81" s="11" t="s">
        <v>142</v>
      </c>
      <c r="K81" s="1"/>
    </row>
  </sheetData>
  <phoneticPr fontId="18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2" workbookViewId="0">
      <selection activeCell="I74" sqref="I74"/>
    </sheetView>
  </sheetViews>
  <sheetFormatPr defaultRowHeight="16.5" x14ac:dyDescent="0.25"/>
  <cols>
    <col min="1" max="1" width="8.875" customWidth="1"/>
    <col min="2" max="2" width="14.375" style="1" customWidth="1"/>
    <col min="3" max="3" width="13.125" style="1" customWidth="1"/>
    <col min="4" max="4" width="11.5" style="1" customWidth="1"/>
    <col min="5" max="5" width="13.625" style="1" customWidth="1"/>
    <col min="6" max="6" width="11" style="1" customWidth="1"/>
    <col min="7" max="7" width="13.5" style="1" customWidth="1"/>
    <col min="8" max="9" width="9" style="1"/>
    <col min="10" max="10" width="66.25" customWidth="1"/>
  </cols>
  <sheetData>
    <row r="1" spans="1:11" hidden="1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3" t="s">
        <v>16</v>
      </c>
      <c r="K1" s="1"/>
    </row>
    <row r="2" spans="1:11" ht="33" x14ac:dyDescent="0.25">
      <c r="A2" s="4" t="s">
        <v>0</v>
      </c>
      <c r="B2" s="4" t="s">
        <v>5</v>
      </c>
      <c r="C2" s="5" t="s">
        <v>17</v>
      </c>
      <c r="D2" s="5" t="s">
        <v>18</v>
      </c>
      <c r="E2" s="5" t="s">
        <v>19</v>
      </c>
      <c r="F2" s="5" t="s">
        <v>20</v>
      </c>
      <c r="G2" s="4" t="s">
        <v>2</v>
      </c>
      <c r="H2" s="4" t="s">
        <v>1</v>
      </c>
      <c r="I2" s="4" t="s">
        <v>70</v>
      </c>
      <c r="J2" s="6" t="s">
        <v>6</v>
      </c>
      <c r="K2" s="1"/>
    </row>
    <row r="3" spans="1:11" x14ac:dyDescent="0.25">
      <c r="A3" s="1">
        <v>921550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f t="shared" ref="G3:G34" si="0">SUM(B3:F3)</f>
        <v>0</v>
      </c>
      <c r="H3" s="1" t="s">
        <v>3</v>
      </c>
      <c r="I3" s="1" t="e">
        <f>G3*0.8^H3</f>
        <v>#VALUE!</v>
      </c>
      <c r="K3" s="1"/>
    </row>
    <row r="4" spans="1:11" ht="33" x14ac:dyDescent="0.25">
      <c r="A4" s="1">
        <v>942035</v>
      </c>
      <c r="B4" s="1">
        <v>24</v>
      </c>
      <c r="C4" s="1">
        <v>5.5</v>
      </c>
      <c r="D4" s="1">
        <v>9</v>
      </c>
      <c r="E4" s="1">
        <v>4</v>
      </c>
      <c r="F4" s="1">
        <v>2.5</v>
      </c>
      <c r="G4" s="1">
        <f t="shared" si="0"/>
        <v>45</v>
      </c>
      <c r="H4" s="1">
        <v>0</v>
      </c>
      <c r="I4" s="1">
        <f t="shared" ref="I4:I67" si="1">G4*0.8^H4</f>
        <v>45</v>
      </c>
      <c r="J4" s="2" t="s">
        <v>46</v>
      </c>
      <c r="K4" s="1"/>
    </row>
    <row r="5" spans="1:11" x14ac:dyDescent="0.25">
      <c r="A5" s="1">
        <v>9562109</v>
      </c>
      <c r="B5" s="1">
        <v>24</v>
      </c>
      <c r="C5" s="1">
        <v>7.5</v>
      </c>
      <c r="D5" s="1">
        <v>9</v>
      </c>
      <c r="E5" s="1">
        <v>5</v>
      </c>
      <c r="F5" s="1">
        <v>2.5</v>
      </c>
      <c r="G5" s="1">
        <f t="shared" si="0"/>
        <v>48</v>
      </c>
      <c r="H5" s="1">
        <v>0</v>
      </c>
      <c r="I5" s="1">
        <f t="shared" si="1"/>
        <v>48</v>
      </c>
      <c r="J5" s="2" t="s">
        <v>80</v>
      </c>
      <c r="K5" s="1"/>
    </row>
    <row r="6" spans="1:11" ht="99" x14ac:dyDescent="0.25">
      <c r="A6" s="1">
        <v>9562211</v>
      </c>
      <c r="B6" s="1">
        <v>8</v>
      </c>
      <c r="C6" s="1">
        <v>6.5</v>
      </c>
      <c r="D6" s="1">
        <v>1</v>
      </c>
      <c r="E6" s="1">
        <v>2</v>
      </c>
      <c r="F6" s="1">
        <v>2.5</v>
      </c>
      <c r="G6" s="1">
        <f t="shared" si="0"/>
        <v>20</v>
      </c>
      <c r="H6" s="1">
        <v>2</v>
      </c>
      <c r="I6" s="1">
        <f t="shared" si="1"/>
        <v>12.800000000000002</v>
      </c>
      <c r="J6" s="2" t="s">
        <v>101</v>
      </c>
      <c r="K6" s="1"/>
    </row>
    <row r="7" spans="1:11" ht="33" x14ac:dyDescent="0.25">
      <c r="A7" s="1">
        <v>9633107</v>
      </c>
      <c r="B7" s="1">
        <v>24</v>
      </c>
      <c r="C7" s="1">
        <v>5.5</v>
      </c>
      <c r="D7" s="1">
        <v>9</v>
      </c>
      <c r="E7" s="1">
        <v>4</v>
      </c>
      <c r="F7" s="1">
        <v>2.5</v>
      </c>
      <c r="G7" s="1">
        <f t="shared" si="0"/>
        <v>45</v>
      </c>
      <c r="H7" s="1">
        <v>0</v>
      </c>
      <c r="I7" s="1">
        <f t="shared" si="1"/>
        <v>45</v>
      </c>
      <c r="J7" s="2" t="s">
        <v>38</v>
      </c>
      <c r="K7" s="1"/>
    </row>
    <row r="8" spans="1:11" ht="66" x14ac:dyDescent="0.25">
      <c r="A8" s="1">
        <v>9662101</v>
      </c>
      <c r="B8" s="1">
        <v>23</v>
      </c>
      <c r="C8" s="1">
        <v>7.5</v>
      </c>
      <c r="D8" s="1">
        <v>10</v>
      </c>
      <c r="E8" s="1">
        <v>2.5</v>
      </c>
      <c r="F8" s="1">
        <v>2.5</v>
      </c>
      <c r="G8" s="1">
        <f t="shared" si="0"/>
        <v>45.5</v>
      </c>
      <c r="H8" s="1">
        <v>0</v>
      </c>
      <c r="I8" s="1">
        <f t="shared" si="1"/>
        <v>45.5</v>
      </c>
      <c r="J8" s="2" t="s">
        <v>76</v>
      </c>
      <c r="K8" s="1"/>
    </row>
    <row r="9" spans="1:11" ht="66" x14ac:dyDescent="0.25">
      <c r="A9" s="1">
        <v>9662103</v>
      </c>
      <c r="B9" s="1">
        <v>13</v>
      </c>
      <c r="C9" s="1">
        <v>7.5</v>
      </c>
      <c r="D9" s="1">
        <v>3</v>
      </c>
      <c r="E9" s="1">
        <v>2.5</v>
      </c>
      <c r="F9" s="1">
        <v>2.5</v>
      </c>
      <c r="G9" s="1">
        <f t="shared" si="0"/>
        <v>28.5</v>
      </c>
      <c r="H9" s="1">
        <v>0</v>
      </c>
      <c r="I9" s="1">
        <f t="shared" si="1"/>
        <v>28.5</v>
      </c>
      <c r="J9" s="2" t="s">
        <v>32</v>
      </c>
      <c r="K9" s="1"/>
    </row>
    <row r="10" spans="1:11" x14ac:dyDescent="0.25">
      <c r="A10" s="1">
        <v>9662123</v>
      </c>
      <c r="B10" s="1">
        <v>24</v>
      </c>
      <c r="C10" s="1">
        <v>7.5</v>
      </c>
      <c r="D10" s="1">
        <v>9</v>
      </c>
      <c r="E10" s="1">
        <v>4</v>
      </c>
      <c r="F10" s="1">
        <v>2.5</v>
      </c>
      <c r="G10" s="1">
        <f t="shared" si="0"/>
        <v>47</v>
      </c>
      <c r="H10" s="1">
        <v>0</v>
      </c>
      <c r="I10" s="1">
        <f t="shared" si="1"/>
        <v>47</v>
      </c>
      <c r="J10" s="2" t="s">
        <v>34</v>
      </c>
      <c r="K10" s="1"/>
    </row>
    <row r="11" spans="1:11" ht="49.5" x14ac:dyDescent="0.25">
      <c r="A11" s="1">
        <v>9662128</v>
      </c>
      <c r="B11" s="1">
        <v>24</v>
      </c>
      <c r="C11" s="1">
        <v>7.5</v>
      </c>
      <c r="D11" s="1">
        <v>9</v>
      </c>
      <c r="E11" s="1">
        <v>2.5</v>
      </c>
      <c r="F11" s="1">
        <v>2.5</v>
      </c>
      <c r="G11" s="1">
        <f t="shared" si="0"/>
        <v>45.5</v>
      </c>
      <c r="H11" s="1">
        <v>0</v>
      </c>
      <c r="I11" s="1">
        <f t="shared" si="1"/>
        <v>45.5</v>
      </c>
      <c r="J11" s="2" t="s">
        <v>35</v>
      </c>
      <c r="K11" s="1"/>
    </row>
    <row r="12" spans="1:11" x14ac:dyDescent="0.25">
      <c r="A12" s="1">
        <v>9662137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f t="shared" si="0"/>
        <v>0</v>
      </c>
      <c r="H12" s="1" t="s">
        <v>3</v>
      </c>
      <c r="I12" s="1" t="e">
        <f t="shared" si="1"/>
        <v>#VALUE!</v>
      </c>
      <c r="K12" s="1"/>
    </row>
    <row r="13" spans="1:11" ht="33" x14ac:dyDescent="0.25">
      <c r="A13" s="1">
        <v>9662201</v>
      </c>
      <c r="B13" s="1">
        <v>24</v>
      </c>
      <c r="C13" s="1">
        <v>7.5</v>
      </c>
      <c r="D13" s="1">
        <v>9</v>
      </c>
      <c r="E13" s="1">
        <v>2.5</v>
      </c>
      <c r="F13" s="1">
        <v>2.5</v>
      </c>
      <c r="G13" s="1">
        <f t="shared" si="0"/>
        <v>45.5</v>
      </c>
      <c r="H13" s="1">
        <v>0</v>
      </c>
      <c r="I13" s="1">
        <f t="shared" si="1"/>
        <v>45.5</v>
      </c>
      <c r="J13" s="2" t="s">
        <v>109</v>
      </c>
      <c r="K13" s="1"/>
    </row>
    <row r="14" spans="1:11" ht="33" x14ac:dyDescent="0.25">
      <c r="A14" s="1">
        <v>9662206</v>
      </c>
      <c r="B14" s="1">
        <v>24</v>
      </c>
      <c r="C14" s="1">
        <v>7.5</v>
      </c>
      <c r="D14" s="1">
        <v>9</v>
      </c>
      <c r="E14" s="1">
        <v>3.5</v>
      </c>
      <c r="F14" s="1">
        <v>2.5</v>
      </c>
      <c r="G14" s="1">
        <f t="shared" si="0"/>
        <v>46.5</v>
      </c>
      <c r="H14" s="1">
        <v>0</v>
      </c>
      <c r="I14" s="1">
        <f t="shared" si="1"/>
        <v>46.5</v>
      </c>
      <c r="J14" s="2" t="s">
        <v>47</v>
      </c>
      <c r="K14" s="1"/>
    </row>
    <row r="15" spans="1:11" ht="33" x14ac:dyDescent="0.25">
      <c r="A15" s="1">
        <v>9662208</v>
      </c>
      <c r="B15" s="1">
        <v>24</v>
      </c>
      <c r="C15" s="1">
        <v>7.5</v>
      </c>
      <c r="D15" s="1">
        <v>9</v>
      </c>
      <c r="E15" s="1">
        <v>5</v>
      </c>
      <c r="F15" s="1">
        <v>2.5</v>
      </c>
      <c r="G15" s="1">
        <f t="shared" si="0"/>
        <v>48</v>
      </c>
      <c r="H15" s="1">
        <v>0</v>
      </c>
      <c r="I15" s="1">
        <f t="shared" si="1"/>
        <v>48</v>
      </c>
      <c r="J15" s="2" t="s">
        <v>36</v>
      </c>
      <c r="K15" s="1"/>
    </row>
    <row r="16" spans="1:11" ht="33" x14ac:dyDescent="0.25">
      <c r="A16" s="1">
        <v>9662235</v>
      </c>
      <c r="B16" s="1">
        <v>24</v>
      </c>
      <c r="C16" s="1">
        <v>7.5</v>
      </c>
      <c r="D16" s="1">
        <v>9</v>
      </c>
      <c r="E16" s="1">
        <v>4.5</v>
      </c>
      <c r="F16" s="1">
        <v>2.5</v>
      </c>
      <c r="G16" s="1">
        <f t="shared" si="0"/>
        <v>47.5</v>
      </c>
      <c r="H16" s="1">
        <v>0</v>
      </c>
      <c r="I16" s="1">
        <f t="shared" si="1"/>
        <v>47.5</v>
      </c>
      <c r="J16" s="2" t="s">
        <v>41</v>
      </c>
      <c r="K16" s="1"/>
    </row>
    <row r="17" spans="1:11" ht="49.5" x14ac:dyDescent="0.25">
      <c r="A17" s="1">
        <v>9662261</v>
      </c>
      <c r="B17" s="1">
        <v>23</v>
      </c>
      <c r="C17" s="1">
        <v>7.5</v>
      </c>
      <c r="D17" s="1">
        <v>9</v>
      </c>
      <c r="E17" s="1">
        <v>5</v>
      </c>
      <c r="F17" s="1">
        <v>2.5</v>
      </c>
      <c r="G17" s="1">
        <f t="shared" si="0"/>
        <v>47</v>
      </c>
      <c r="H17" s="1">
        <v>1</v>
      </c>
      <c r="I17" s="1">
        <f t="shared" si="1"/>
        <v>37.6</v>
      </c>
      <c r="J17" s="2" t="s">
        <v>106</v>
      </c>
      <c r="K17" s="1"/>
    </row>
    <row r="18" spans="1:11" x14ac:dyDescent="0.25">
      <c r="A18" s="1">
        <v>9662301</v>
      </c>
      <c r="B18" s="1">
        <v>24</v>
      </c>
      <c r="C18" s="1">
        <v>7.5</v>
      </c>
      <c r="D18" s="1">
        <v>9</v>
      </c>
      <c r="E18" s="1">
        <v>5</v>
      </c>
      <c r="F18" s="1">
        <v>2.5</v>
      </c>
      <c r="G18" s="1">
        <f t="shared" si="0"/>
        <v>48</v>
      </c>
      <c r="H18" s="1">
        <v>0</v>
      </c>
      <c r="I18" s="1">
        <f t="shared" si="1"/>
        <v>48</v>
      </c>
      <c r="J18" s="2" t="s">
        <v>34</v>
      </c>
      <c r="K18" s="1"/>
    </row>
    <row r="19" spans="1:11" x14ac:dyDescent="0.25">
      <c r="A19" s="1">
        <v>9662304</v>
      </c>
      <c r="B19" s="1">
        <v>24</v>
      </c>
      <c r="C19" s="1">
        <v>7.5</v>
      </c>
      <c r="D19" s="1">
        <v>9</v>
      </c>
      <c r="E19" s="1">
        <v>4.5</v>
      </c>
      <c r="F19" s="1">
        <v>2.5</v>
      </c>
      <c r="G19" s="1">
        <f t="shared" si="0"/>
        <v>47.5</v>
      </c>
      <c r="H19" s="1">
        <v>0</v>
      </c>
      <c r="I19" s="1">
        <f t="shared" si="1"/>
        <v>47.5</v>
      </c>
      <c r="J19" s="2" t="s">
        <v>34</v>
      </c>
      <c r="K19" s="1"/>
    </row>
    <row r="20" spans="1:11" x14ac:dyDescent="0.25">
      <c r="A20" s="1">
        <v>9662307</v>
      </c>
      <c r="B20" s="1">
        <v>24</v>
      </c>
      <c r="C20" s="1">
        <v>7.5</v>
      </c>
      <c r="D20" s="1">
        <v>9</v>
      </c>
      <c r="E20" s="1">
        <v>4</v>
      </c>
      <c r="F20" s="1">
        <v>2.5</v>
      </c>
      <c r="G20" s="1">
        <f t="shared" si="0"/>
        <v>47</v>
      </c>
      <c r="H20" s="1">
        <v>0</v>
      </c>
      <c r="I20" s="1">
        <f t="shared" si="1"/>
        <v>47</v>
      </c>
      <c r="J20" s="2" t="s">
        <v>34</v>
      </c>
      <c r="K20" s="1"/>
    </row>
    <row r="21" spans="1:11" x14ac:dyDescent="0.25">
      <c r="A21" s="1">
        <v>9662308</v>
      </c>
      <c r="B21" s="1">
        <v>23</v>
      </c>
      <c r="C21" s="1">
        <v>7</v>
      </c>
      <c r="D21" s="1">
        <v>10</v>
      </c>
      <c r="E21" s="1">
        <v>4.5</v>
      </c>
      <c r="F21" s="1">
        <v>2.5</v>
      </c>
      <c r="G21" s="1">
        <f t="shared" si="0"/>
        <v>47</v>
      </c>
      <c r="H21" s="1">
        <v>2</v>
      </c>
      <c r="I21" s="1">
        <f t="shared" si="1"/>
        <v>30.080000000000005</v>
      </c>
      <c r="J21" s="2" t="s">
        <v>88</v>
      </c>
      <c r="K21" s="1"/>
    </row>
    <row r="22" spans="1:11" ht="49.5" x14ac:dyDescent="0.25">
      <c r="A22" s="1">
        <v>9662322</v>
      </c>
      <c r="B22" s="1">
        <v>18</v>
      </c>
      <c r="C22" s="1">
        <v>7.5</v>
      </c>
      <c r="D22" s="1">
        <v>6</v>
      </c>
      <c r="E22" s="1">
        <v>4</v>
      </c>
      <c r="F22" s="1">
        <v>2.5</v>
      </c>
      <c r="G22" s="1">
        <f t="shared" si="0"/>
        <v>38</v>
      </c>
      <c r="H22" s="1">
        <v>0</v>
      </c>
      <c r="I22" s="1">
        <f t="shared" si="1"/>
        <v>38</v>
      </c>
      <c r="J22" s="2" t="s">
        <v>104</v>
      </c>
      <c r="K22" s="1"/>
    </row>
    <row r="23" spans="1:11" x14ac:dyDescent="0.25">
      <c r="A23" s="1">
        <v>9662330</v>
      </c>
      <c r="B23" s="1">
        <v>0</v>
      </c>
      <c r="C23" s="1">
        <v>7.5</v>
      </c>
      <c r="D23" s="1">
        <v>5</v>
      </c>
      <c r="E23" s="1">
        <v>4</v>
      </c>
      <c r="F23" s="1">
        <v>2.5</v>
      </c>
      <c r="G23" s="1">
        <f t="shared" si="0"/>
        <v>19</v>
      </c>
      <c r="H23" s="1">
        <v>0</v>
      </c>
      <c r="I23" s="1">
        <f t="shared" si="1"/>
        <v>19</v>
      </c>
      <c r="J23" s="2" t="s">
        <v>43</v>
      </c>
      <c r="K23" s="1"/>
    </row>
    <row r="24" spans="1:11" ht="49.5" x14ac:dyDescent="0.25">
      <c r="A24" s="1">
        <v>9662334</v>
      </c>
      <c r="B24" s="1">
        <v>0</v>
      </c>
      <c r="C24" s="1">
        <v>5.5</v>
      </c>
      <c r="D24" s="1">
        <v>5</v>
      </c>
      <c r="E24" s="1">
        <v>3</v>
      </c>
      <c r="F24" s="1">
        <v>2.5</v>
      </c>
      <c r="G24" s="1">
        <f t="shared" si="0"/>
        <v>16</v>
      </c>
      <c r="H24" s="1">
        <v>0</v>
      </c>
      <c r="I24" s="1">
        <f>G24*0.8^H24</f>
        <v>16</v>
      </c>
      <c r="J24" s="2" t="s">
        <v>42</v>
      </c>
      <c r="K24" s="1"/>
    </row>
    <row r="25" spans="1:11" ht="49.5" x14ac:dyDescent="0.25">
      <c r="A25" s="1">
        <v>9662338</v>
      </c>
      <c r="B25" s="1">
        <v>22</v>
      </c>
      <c r="C25" s="1">
        <v>5.5</v>
      </c>
      <c r="D25" s="1">
        <v>7</v>
      </c>
      <c r="E25" s="1">
        <v>4</v>
      </c>
      <c r="F25" s="1">
        <v>2.5</v>
      </c>
      <c r="G25" s="1">
        <f t="shared" si="0"/>
        <v>41</v>
      </c>
      <c r="H25" s="1">
        <v>0</v>
      </c>
      <c r="I25" s="1">
        <f t="shared" si="1"/>
        <v>41</v>
      </c>
      <c r="J25" s="2" t="s">
        <v>57</v>
      </c>
      <c r="K25" s="1"/>
    </row>
    <row r="26" spans="1:11" ht="49.5" x14ac:dyDescent="0.25">
      <c r="A26" s="1">
        <v>9670133</v>
      </c>
      <c r="B26" s="1">
        <v>0</v>
      </c>
      <c r="C26" s="1">
        <v>5.5</v>
      </c>
      <c r="D26" s="1">
        <v>7</v>
      </c>
      <c r="E26" s="1">
        <v>3</v>
      </c>
      <c r="F26" s="1">
        <v>2.5</v>
      </c>
      <c r="G26" s="1">
        <f t="shared" si="0"/>
        <v>18</v>
      </c>
      <c r="H26" s="1">
        <v>0</v>
      </c>
      <c r="I26" s="1">
        <f t="shared" si="1"/>
        <v>18</v>
      </c>
      <c r="J26" s="2" t="s">
        <v>81</v>
      </c>
      <c r="K26" s="1"/>
    </row>
    <row r="27" spans="1:11" x14ac:dyDescent="0.25">
      <c r="A27" s="1">
        <v>9762101</v>
      </c>
      <c r="B27" s="1">
        <v>24</v>
      </c>
      <c r="C27" s="1">
        <v>7.5</v>
      </c>
      <c r="D27" s="1">
        <v>9</v>
      </c>
      <c r="E27" s="1">
        <v>5</v>
      </c>
      <c r="F27" s="1">
        <v>2.5</v>
      </c>
      <c r="G27" s="1">
        <f t="shared" si="0"/>
        <v>48</v>
      </c>
      <c r="H27" s="1">
        <v>0</v>
      </c>
      <c r="I27" s="1">
        <f t="shared" si="1"/>
        <v>48</v>
      </c>
      <c r="J27" t="s">
        <v>34</v>
      </c>
      <c r="K27" s="1"/>
    </row>
    <row r="28" spans="1:11" x14ac:dyDescent="0.25">
      <c r="A28" s="1">
        <v>9762104</v>
      </c>
      <c r="B28" s="1">
        <v>23</v>
      </c>
      <c r="C28" s="1">
        <v>7.5</v>
      </c>
      <c r="D28" s="1">
        <v>10</v>
      </c>
      <c r="E28" s="1">
        <v>5</v>
      </c>
      <c r="F28" s="1">
        <v>2.5</v>
      </c>
      <c r="G28" s="1">
        <f t="shared" si="0"/>
        <v>48</v>
      </c>
      <c r="H28" s="1">
        <v>0</v>
      </c>
      <c r="I28" s="1">
        <f t="shared" si="1"/>
        <v>48</v>
      </c>
      <c r="J28" t="s">
        <v>49</v>
      </c>
      <c r="K28" s="1"/>
    </row>
    <row r="29" spans="1:11" ht="66" x14ac:dyDescent="0.25">
      <c r="A29" s="1">
        <v>9762109</v>
      </c>
      <c r="B29" s="1">
        <v>0</v>
      </c>
      <c r="C29" s="1">
        <v>5.5</v>
      </c>
      <c r="D29" s="1">
        <v>4</v>
      </c>
      <c r="E29" s="1">
        <v>5</v>
      </c>
      <c r="F29" s="1">
        <v>2.5</v>
      </c>
      <c r="G29" s="1">
        <f t="shared" si="0"/>
        <v>17</v>
      </c>
      <c r="H29" s="1">
        <v>0</v>
      </c>
      <c r="I29" s="1">
        <f t="shared" si="1"/>
        <v>17</v>
      </c>
      <c r="J29" s="2" t="s">
        <v>59</v>
      </c>
      <c r="K29" s="1"/>
    </row>
    <row r="30" spans="1:11" ht="33" x14ac:dyDescent="0.25">
      <c r="A30" s="1">
        <v>9762112</v>
      </c>
      <c r="B30" s="1">
        <v>25</v>
      </c>
      <c r="C30" s="1">
        <v>6.5</v>
      </c>
      <c r="D30" s="1">
        <v>10</v>
      </c>
      <c r="E30" s="1">
        <v>3</v>
      </c>
      <c r="F30" s="1">
        <v>2.5</v>
      </c>
      <c r="G30" s="1">
        <f t="shared" si="0"/>
        <v>47</v>
      </c>
      <c r="H30" s="1">
        <v>0</v>
      </c>
      <c r="I30" s="1">
        <f t="shared" si="1"/>
        <v>47</v>
      </c>
      <c r="J30" s="2" t="s">
        <v>58</v>
      </c>
      <c r="K30" s="1"/>
    </row>
    <row r="31" spans="1:11" ht="33" x14ac:dyDescent="0.25">
      <c r="A31" s="1">
        <v>9762115</v>
      </c>
      <c r="B31" s="1">
        <v>24</v>
      </c>
      <c r="C31" s="1">
        <v>7</v>
      </c>
      <c r="D31" s="1">
        <v>9</v>
      </c>
      <c r="E31" s="1">
        <v>2.5</v>
      </c>
      <c r="F31" s="1">
        <v>2.5</v>
      </c>
      <c r="G31" s="1">
        <f t="shared" si="0"/>
        <v>45</v>
      </c>
      <c r="H31" s="1">
        <v>0</v>
      </c>
      <c r="I31" s="1">
        <f t="shared" si="1"/>
        <v>45</v>
      </c>
      <c r="J31" s="2" t="s">
        <v>53</v>
      </c>
      <c r="K31" s="1"/>
    </row>
    <row r="32" spans="1:11" ht="33" x14ac:dyDescent="0.25">
      <c r="A32" s="1">
        <v>9762116</v>
      </c>
      <c r="B32" s="1">
        <v>24</v>
      </c>
      <c r="C32" s="1">
        <v>7.5</v>
      </c>
      <c r="D32" s="1">
        <v>9</v>
      </c>
      <c r="E32" s="1">
        <v>2.5</v>
      </c>
      <c r="F32" s="1">
        <v>2.5</v>
      </c>
      <c r="G32" s="1">
        <f t="shared" si="0"/>
        <v>45.5</v>
      </c>
      <c r="H32" s="1">
        <v>0</v>
      </c>
      <c r="I32" s="1">
        <f t="shared" si="1"/>
        <v>45.5</v>
      </c>
      <c r="J32" s="2" t="s">
        <v>54</v>
      </c>
      <c r="K32" s="1"/>
    </row>
    <row r="33" spans="1:11" ht="66" x14ac:dyDescent="0.25">
      <c r="A33" s="1">
        <v>9762117</v>
      </c>
      <c r="B33" s="1">
        <v>17</v>
      </c>
      <c r="C33" s="1">
        <v>0</v>
      </c>
      <c r="D33" s="1">
        <v>4</v>
      </c>
      <c r="E33" s="1">
        <v>3</v>
      </c>
      <c r="F33" s="1">
        <v>0</v>
      </c>
      <c r="G33" s="1">
        <f t="shared" si="0"/>
        <v>24</v>
      </c>
      <c r="H33" s="1">
        <v>0</v>
      </c>
      <c r="I33" s="1">
        <f t="shared" si="1"/>
        <v>24</v>
      </c>
      <c r="J33" s="2" t="s">
        <v>85</v>
      </c>
      <c r="K33" s="1"/>
    </row>
    <row r="34" spans="1:11" ht="66" x14ac:dyDescent="0.25">
      <c r="A34" s="1">
        <v>9762118</v>
      </c>
      <c r="B34" s="1">
        <v>0</v>
      </c>
      <c r="C34" s="1">
        <v>6.5</v>
      </c>
      <c r="D34" s="1">
        <v>4</v>
      </c>
      <c r="E34" s="1">
        <v>5</v>
      </c>
      <c r="F34" s="1">
        <v>2.5</v>
      </c>
      <c r="G34" s="1">
        <f t="shared" si="0"/>
        <v>18</v>
      </c>
      <c r="H34" s="1">
        <v>0</v>
      </c>
      <c r="I34" s="1">
        <f t="shared" si="1"/>
        <v>18</v>
      </c>
      <c r="J34" s="2" t="s">
        <v>60</v>
      </c>
      <c r="K34" s="1"/>
    </row>
    <row r="35" spans="1:11" x14ac:dyDescent="0.25">
      <c r="A35" s="1">
        <v>9762121</v>
      </c>
      <c r="B35" s="1">
        <v>23</v>
      </c>
      <c r="C35" s="1">
        <v>7.5</v>
      </c>
      <c r="D35" s="1">
        <v>10</v>
      </c>
      <c r="E35" s="1">
        <v>5</v>
      </c>
      <c r="F35" s="1">
        <v>2.5</v>
      </c>
      <c r="G35" s="1">
        <f t="shared" ref="G35:G66" si="2">SUM(B35:F35)</f>
        <v>48</v>
      </c>
      <c r="H35" s="1">
        <v>0</v>
      </c>
      <c r="I35" s="1">
        <f t="shared" si="1"/>
        <v>48</v>
      </c>
      <c r="J35" t="s">
        <v>61</v>
      </c>
      <c r="K35" s="1"/>
    </row>
    <row r="36" spans="1:11" x14ac:dyDescent="0.25">
      <c r="A36" s="1">
        <v>9762125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f t="shared" si="2"/>
        <v>0</v>
      </c>
      <c r="H36" s="1" t="s">
        <v>4</v>
      </c>
      <c r="I36" s="1" t="e">
        <f t="shared" si="1"/>
        <v>#VALUE!</v>
      </c>
      <c r="K36" s="1"/>
    </row>
    <row r="37" spans="1:11" ht="33" x14ac:dyDescent="0.25">
      <c r="A37" s="1">
        <v>9762128</v>
      </c>
      <c r="B37" s="1">
        <v>0</v>
      </c>
      <c r="C37" s="1">
        <v>6.5</v>
      </c>
      <c r="D37" s="1">
        <v>7</v>
      </c>
      <c r="E37" s="1">
        <v>5</v>
      </c>
      <c r="F37" s="1">
        <v>2.5</v>
      </c>
      <c r="G37" s="1">
        <f t="shared" si="2"/>
        <v>21</v>
      </c>
      <c r="H37" s="1">
        <v>0</v>
      </c>
      <c r="I37" s="1">
        <f t="shared" si="1"/>
        <v>21</v>
      </c>
      <c r="J37" s="2" t="s">
        <v>62</v>
      </c>
      <c r="K37" s="1"/>
    </row>
    <row r="38" spans="1:11" x14ac:dyDescent="0.25">
      <c r="A38" s="1">
        <v>9762129</v>
      </c>
      <c r="B38" s="1">
        <v>25</v>
      </c>
      <c r="C38" s="1">
        <v>7.5</v>
      </c>
      <c r="D38" s="1">
        <v>10</v>
      </c>
      <c r="E38" s="1">
        <v>2.5</v>
      </c>
      <c r="F38" s="1">
        <v>2.5</v>
      </c>
      <c r="G38" s="1">
        <f t="shared" si="2"/>
        <v>47.5</v>
      </c>
      <c r="H38" s="1">
        <v>0</v>
      </c>
      <c r="I38" s="1">
        <f t="shared" si="1"/>
        <v>47.5</v>
      </c>
      <c r="J38" s="2" t="s">
        <v>63</v>
      </c>
      <c r="K38" s="1"/>
    </row>
    <row r="39" spans="1:11" ht="33" x14ac:dyDescent="0.25">
      <c r="A39" s="1">
        <v>9762130</v>
      </c>
      <c r="B39" s="1">
        <v>24</v>
      </c>
      <c r="C39" s="1">
        <v>7.5</v>
      </c>
      <c r="D39" s="1">
        <v>9</v>
      </c>
      <c r="E39" s="1">
        <v>2.5</v>
      </c>
      <c r="F39" s="1">
        <v>2.5</v>
      </c>
      <c r="G39" s="1">
        <f t="shared" si="2"/>
        <v>45.5</v>
      </c>
      <c r="H39" s="1">
        <v>0</v>
      </c>
      <c r="I39" s="1">
        <f t="shared" si="1"/>
        <v>45.5</v>
      </c>
      <c r="J39" s="2" t="s">
        <v>179</v>
      </c>
      <c r="K39" s="1"/>
    </row>
    <row r="40" spans="1:11" x14ac:dyDescent="0.25">
      <c r="A40" s="1">
        <v>9762131</v>
      </c>
      <c r="B40" s="1">
        <v>25</v>
      </c>
      <c r="C40" s="1">
        <v>6.5</v>
      </c>
      <c r="D40" s="1">
        <v>10</v>
      </c>
      <c r="E40" s="1">
        <v>3.5</v>
      </c>
      <c r="F40" s="1">
        <v>2.5</v>
      </c>
      <c r="G40" s="1">
        <f t="shared" si="2"/>
        <v>47.5</v>
      </c>
      <c r="H40" s="1">
        <v>0</v>
      </c>
      <c r="I40" s="1">
        <f t="shared" si="1"/>
        <v>47.5</v>
      </c>
      <c r="J40" s="2" t="s">
        <v>64</v>
      </c>
      <c r="K40" s="1"/>
    </row>
    <row r="41" spans="1:11" ht="33" x14ac:dyDescent="0.25">
      <c r="A41" s="1">
        <v>9762133</v>
      </c>
      <c r="B41" s="1">
        <v>25</v>
      </c>
      <c r="C41" s="1">
        <v>7.5</v>
      </c>
      <c r="D41" s="1">
        <v>10</v>
      </c>
      <c r="E41" s="1">
        <v>2.5</v>
      </c>
      <c r="F41" s="1">
        <v>2</v>
      </c>
      <c r="G41" s="1">
        <f t="shared" si="2"/>
        <v>47</v>
      </c>
      <c r="H41" s="1">
        <v>0</v>
      </c>
      <c r="I41" s="1">
        <f t="shared" si="1"/>
        <v>47</v>
      </c>
      <c r="J41" s="2" t="s">
        <v>65</v>
      </c>
      <c r="K41" s="1"/>
    </row>
    <row r="42" spans="1:11" x14ac:dyDescent="0.25">
      <c r="A42" s="1">
        <v>9762138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f t="shared" si="2"/>
        <v>0</v>
      </c>
      <c r="H42" s="1" t="s">
        <v>4</v>
      </c>
      <c r="I42" s="1" t="e">
        <f t="shared" si="1"/>
        <v>#VALUE!</v>
      </c>
      <c r="K42" s="1"/>
    </row>
    <row r="43" spans="1:11" ht="33" x14ac:dyDescent="0.25">
      <c r="A43" s="1">
        <v>9762139</v>
      </c>
      <c r="B43" s="1">
        <v>23</v>
      </c>
      <c r="C43" s="1">
        <v>7.5</v>
      </c>
      <c r="D43" s="1">
        <v>9</v>
      </c>
      <c r="E43" s="1">
        <v>4.5</v>
      </c>
      <c r="F43" s="1">
        <v>2.5</v>
      </c>
      <c r="G43" s="1">
        <f t="shared" si="2"/>
        <v>46.5</v>
      </c>
      <c r="H43" s="1">
        <v>0</v>
      </c>
      <c r="I43" s="1">
        <f t="shared" si="1"/>
        <v>46.5</v>
      </c>
      <c r="J43" s="2" t="s">
        <v>66</v>
      </c>
      <c r="K43" s="1"/>
    </row>
    <row r="44" spans="1:11" x14ac:dyDescent="0.25">
      <c r="A44" s="1">
        <v>9762140</v>
      </c>
      <c r="B44" s="1">
        <v>24</v>
      </c>
      <c r="C44" s="1">
        <v>7</v>
      </c>
      <c r="D44" s="1">
        <v>9</v>
      </c>
      <c r="E44" s="1">
        <v>5</v>
      </c>
      <c r="F44" s="1">
        <v>2.5</v>
      </c>
      <c r="G44" s="1">
        <f t="shared" si="2"/>
        <v>47.5</v>
      </c>
      <c r="H44" s="1">
        <v>0</v>
      </c>
      <c r="I44" s="1">
        <f t="shared" si="1"/>
        <v>47.5</v>
      </c>
      <c r="J44" t="s">
        <v>71</v>
      </c>
      <c r="K44" s="1"/>
    </row>
    <row r="45" spans="1:11" ht="33" x14ac:dyDescent="0.25">
      <c r="A45" s="1">
        <v>9762145</v>
      </c>
      <c r="B45" s="1">
        <v>20</v>
      </c>
      <c r="C45" s="1">
        <v>7.5</v>
      </c>
      <c r="D45" s="1">
        <v>7</v>
      </c>
      <c r="E45" s="1">
        <v>0</v>
      </c>
      <c r="F45" s="1">
        <v>2.5</v>
      </c>
      <c r="G45" s="1">
        <f t="shared" si="2"/>
        <v>37</v>
      </c>
      <c r="H45" s="1">
        <v>0</v>
      </c>
      <c r="I45" s="1">
        <f t="shared" si="1"/>
        <v>37</v>
      </c>
      <c r="J45" s="2" t="s">
        <v>75</v>
      </c>
      <c r="K45" s="1"/>
    </row>
    <row r="46" spans="1:11" ht="33" x14ac:dyDescent="0.25">
      <c r="A46" s="1">
        <v>9762201</v>
      </c>
      <c r="B46" s="1">
        <v>23</v>
      </c>
      <c r="C46" s="1">
        <v>7.5</v>
      </c>
      <c r="D46" s="1">
        <v>8</v>
      </c>
      <c r="E46" s="1">
        <v>5</v>
      </c>
      <c r="F46" s="1">
        <v>2.5</v>
      </c>
      <c r="G46" s="1">
        <f t="shared" si="2"/>
        <v>46</v>
      </c>
      <c r="H46" s="1">
        <v>0</v>
      </c>
      <c r="I46" s="1">
        <f t="shared" si="1"/>
        <v>46</v>
      </c>
      <c r="J46" s="2" t="s">
        <v>78</v>
      </c>
      <c r="K46" s="1"/>
    </row>
    <row r="47" spans="1:11" x14ac:dyDescent="0.25">
      <c r="A47" s="1">
        <v>9762202</v>
      </c>
      <c r="B47" s="1">
        <v>24</v>
      </c>
      <c r="C47" s="1">
        <v>7.5</v>
      </c>
      <c r="D47" s="1">
        <v>9</v>
      </c>
      <c r="E47" s="1">
        <v>4.5</v>
      </c>
      <c r="F47" s="1">
        <v>2.5</v>
      </c>
      <c r="G47" s="1">
        <f t="shared" si="2"/>
        <v>47.5</v>
      </c>
      <c r="H47" s="1">
        <v>0</v>
      </c>
      <c r="I47" s="1">
        <f t="shared" si="1"/>
        <v>47.5</v>
      </c>
      <c r="J47" s="2" t="s">
        <v>79</v>
      </c>
      <c r="K47" s="1"/>
    </row>
    <row r="48" spans="1:11" x14ac:dyDescent="0.25">
      <c r="A48" s="1">
        <v>9762204</v>
      </c>
      <c r="B48" s="1">
        <v>5</v>
      </c>
      <c r="C48" s="1">
        <v>0</v>
      </c>
      <c r="D48" s="1">
        <v>1</v>
      </c>
      <c r="E48" s="1">
        <v>0</v>
      </c>
      <c r="F48" s="1">
        <v>0</v>
      </c>
      <c r="G48" s="1">
        <f t="shared" si="2"/>
        <v>6</v>
      </c>
      <c r="H48" s="1">
        <v>0</v>
      </c>
      <c r="I48" s="1">
        <f t="shared" si="1"/>
        <v>6</v>
      </c>
      <c r="J48" t="s">
        <v>83</v>
      </c>
      <c r="K48" s="1"/>
    </row>
    <row r="49" spans="1:11" x14ac:dyDescent="0.25">
      <c r="A49" s="1">
        <v>9762205</v>
      </c>
      <c r="B49" s="1">
        <v>24</v>
      </c>
      <c r="C49" s="1">
        <v>7.5</v>
      </c>
      <c r="D49" s="1">
        <v>9</v>
      </c>
      <c r="E49" s="1">
        <v>4.5</v>
      </c>
      <c r="F49" s="1">
        <v>2.5</v>
      </c>
      <c r="G49" s="1">
        <f t="shared" si="2"/>
        <v>47.5</v>
      </c>
      <c r="H49" s="1">
        <v>0</v>
      </c>
      <c r="I49" s="1">
        <f t="shared" si="1"/>
        <v>47.5</v>
      </c>
      <c r="J49" s="2" t="s">
        <v>79</v>
      </c>
      <c r="K49" s="1"/>
    </row>
    <row r="50" spans="1:11" x14ac:dyDescent="0.25">
      <c r="A50" s="1">
        <v>9762208</v>
      </c>
      <c r="B50" s="1">
        <v>24</v>
      </c>
      <c r="C50" s="1">
        <v>7.5</v>
      </c>
      <c r="D50" s="1">
        <v>9</v>
      </c>
      <c r="E50" s="1">
        <v>4.5</v>
      </c>
      <c r="F50" s="1">
        <v>2.5</v>
      </c>
      <c r="G50" s="1">
        <f t="shared" si="2"/>
        <v>47.5</v>
      </c>
      <c r="H50" s="1">
        <v>0</v>
      </c>
      <c r="I50" s="1">
        <f t="shared" si="1"/>
        <v>47.5</v>
      </c>
      <c r="J50" s="2" t="s">
        <v>79</v>
      </c>
      <c r="K50" s="1"/>
    </row>
    <row r="51" spans="1:11" x14ac:dyDescent="0.25">
      <c r="A51" s="1">
        <v>9762210</v>
      </c>
      <c r="B51" s="1">
        <v>25</v>
      </c>
      <c r="C51" s="1">
        <v>7.5</v>
      </c>
      <c r="D51" s="1">
        <v>10</v>
      </c>
      <c r="E51" s="1">
        <v>4.5</v>
      </c>
      <c r="F51" s="1">
        <v>2.5</v>
      </c>
      <c r="G51" s="1">
        <f t="shared" si="2"/>
        <v>49.5</v>
      </c>
      <c r="H51" s="1">
        <v>0</v>
      </c>
      <c r="I51" s="1">
        <f t="shared" si="1"/>
        <v>49.5</v>
      </c>
      <c r="K51" s="1"/>
    </row>
    <row r="52" spans="1:11" x14ac:dyDescent="0.25">
      <c r="A52" s="1">
        <v>9762211</v>
      </c>
      <c r="B52" s="1">
        <v>24</v>
      </c>
      <c r="C52" s="1">
        <v>7.5</v>
      </c>
      <c r="D52" s="1">
        <v>9</v>
      </c>
      <c r="E52" s="1">
        <v>5</v>
      </c>
      <c r="F52" s="1">
        <v>2.5</v>
      </c>
      <c r="G52" s="1">
        <f t="shared" si="2"/>
        <v>48</v>
      </c>
      <c r="H52" s="1">
        <v>0</v>
      </c>
      <c r="I52" s="1">
        <f t="shared" si="1"/>
        <v>48</v>
      </c>
      <c r="J52" s="2" t="s">
        <v>79</v>
      </c>
      <c r="K52" s="1"/>
    </row>
    <row r="53" spans="1:11" x14ac:dyDescent="0.25">
      <c r="A53" s="1">
        <v>9762212</v>
      </c>
      <c r="B53" s="1">
        <v>25</v>
      </c>
      <c r="C53" s="1">
        <v>7.5</v>
      </c>
      <c r="D53" s="1">
        <v>10</v>
      </c>
      <c r="E53" s="1">
        <v>5</v>
      </c>
      <c r="F53" s="1">
        <v>2.5</v>
      </c>
      <c r="G53" s="1">
        <f t="shared" si="2"/>
        <v>50</v>
      </c>
      <c r="H53" s="1">
        <v>0</v>
      </c>
      <c r="I53" s="1">
        <f t="shared" si="1"/>
        <v>50</v>
      </c>
      <c r="K53" s="1"/>
    </row>
    <row r="54" spans="1:11" x14ac:dyDescent="0.25">
      <c r="A54" s="1">
        <v>9762214</v>
      </c>
      <c r="G54" s="1">
        <f t="shared" si="2"/>
        <v>0</v>
      </c>
      <c r="H54" s="1" t="s">
        <v>4</v>
      </c>
      <c r="I54" s="1" t="e">
        <f t="shared" si="1"/>
        <v>#VALUE!</v>
      </c>
      <c r="K54" s="1"/>
    </row>
    <row r="55" spans="1:11" ht="33" x14ac:dyDescent="0.25">
      <c r="A55" s="1">
        <v>9762215</v>
      </c>
      <c r="B55" s="1">
        <v>24</v>
      </c>
      <c r="C55" s="1">
        <v>6.5</v>
      </c>
      <c r="D55" s="1">
        <v>9</v>
      </c>
      <c r="E55" s="1">
        <v>2</v>
      </c>
      <c r="F55" s="1">
        <v>2.5</v>
      </c>
      <c r="G55" s="1">
        <f t="shared" si="2"/>
        <v>44</v>
      </c>
      <c r="H55" s="1">
        <v>0</v>
      </c>
      <c r="I55" s="1">
        <f t="shared" si="1"/>
        <v>44</v>
      </c>
      <c r="J55" s="2" t="s">
        <v>82</v>
      </c>
      <c r="K55" s="1"/>
    </row>
    <row r="56" spans="1:11" ht="49.5" x14ac:dyDescent="0.25">
      <c r="A56" s="1">
        <v>9762216</v>
      </c>
      <c r="B56" s="1">
        <v>20</v>
      </c>
      <c r="C56" s="1">
        <v>7.5</v>
      </c>
      <c r="D56" s="1">
        <v>7</v>
      </c>
      <c r="E56" s="1">
        <v>2.5</v>
      </c>
      <c r="F56" s="1">
        <v>2.5</v>
      </c>
      <c r="G56" s="1">
        <f t="shared" si="2"/>
        <v>39.5</v>
      </c>
      <c r="H56" s="1">
        <v>0</v>
      </c>
      <c r="I56" s="1">
        <f t="shared" si="1"/>
        <v>39.5</v>
      </c>
      <c r="J56" s="2" t="s">
        <v>84</v>
      </c>
      <c r="K56" s="1"/>
    </row>
    <row r="57" spans="1:11" ht="49.5" x14ac:dyDescent="0.25">
      <c r="A57" s="1">
        <v>9762217</v>
      </c>
      <c r="B57" s="1">
        <v>5</v>
      </c>
      <c r="C57" s="1">
        <v>0</v>
      </c>
      <c r="D57" s="1">
        <v>0</v>
      </c>
      <c r="E57" s="1">
        <v>0</v>
      </c>
      <c r="F57" s="1">
        <v>0</v>
      </c>
      <c r="G57" s="1">
        <f t="shared" si="2"/>
        <v>5</v>
      </c>
      <c r="H57" s="1">
        <v>0</v>
      </c>
      <c r="I57" s="1">
        <f t="shared" si="1"/>
        <v>5</v>
      </c>
      <c r="J57" s="2" t="s">
        <v>86</v>
      </c>
      <c r="K57" s="1"/>
    </row>
    <row r="58" spans="1:11" ht="33" x14ac:dyDescent="0.25">
      <c r="A58" s="1">
        <v>9762222</v>
      </c>
      <c r="B58" s="1">
        <v>22</v>
      </c>
      <c r="C58" s="1">
        <v>6.5</v>
      </c>
      <c r="D58" s="1">
        <v>9</v>
      </c>
      <c r="E58" s="1">
        <v>4</v>
      </c>
      <c r="F58" s="1">
        <v>2.5</v>
      </c>
      <c r="G58" s="1">
        <f t="shared" si="2"/>
        <v>44</v>
      </c>
      <c r="H58" s="1">
        <v>0</v>
      </c>
      <c r="I58" s="1">
        <f t="shared" si="1"/>
        <v>44</v>
      </c>
      <c r="J58" s="2" t="s">
        <v>87</v>
      </c>
      <c r="K58" s="1"/>
    </row>
    <row r="59" spans="1:11" ht="82.5" x14ac:dyDescent="0.25">
      <c r="A59" s="1">
        <v>9762224</v>
      </c>
      <c r="B59" s="1">
        <v>0</v>
      </c>
      <c r="C59" s="1">
        <v>6</v>
      </c>
      <c r="D59" s="1">
        <v>7</v>
      </c>
      <c r="E59" s="1">
        <v>4.5</v>
      </c>
      <c r="F59" s="1">
        <v>2.5</v>
      </c>
      <c r="G59" s="1">
        <f t="shared" si="2"/>
        <v>20</v>
      </c>
      <c r="H59" s="1">
        <v>0</v>
      </c>
      <c r="I59" s="1">
        <f>G59*0.9</f>
        <v>18</v>
      </c>
      <c r="J59" s="2" t="s">
        <v>110</v>
      </c>
      <c r="K59" s="1"/>
    </row>
    <row r="60" spans="1:11" x14ac:dyDescent="0.25">
      <c r="A60" s="1">
        <v>9762227</v>
      </c>
      <c r="B60" s="1">
        <v>24</v>
      </c>
      <c r="C60" s="1">
        <v>7.5</v>
      </c>
      <c r="D60" s="1">
        <v>9</v>
      </c>
      <c r="E60" s="1">
        <v>4</v>
      </c>
      <c r="F60" s="1">
        <v>2.5</v>
      </c>
      <c r="G60" s="1">
        <f t="shared" si="2"/>
        <v>47</v>
      </c>
      <c r="H60" s="1">
        <v>0</v>
      </c>
      <c r="I60" s="1">
        <f t="shared" si="1"/>
        <v>47</v>
      </c>
      <c r="J60" t="s">
        <v>71</v>
      </c>
      <c r="K60" s="1"/>
    </row>
    <row r="61" spans="1:11" x14ac:dyDescent="0.25">
      <c r="A61" s="1">
        <v>9762231</v>
      </c>
      <c r="B61" s="1">
        <v>23</v>
      </c>
      <c r="C61" s="1">
        <v>7.5</v>
      </c>
      <c r="D61" s="1">
        <v>10</v>
      </c>
      <c r="E61" s="1">
        <v>4</v>
      </c>
      <c r="F61" s="1">
        <v>2.5</v>
      </c>
      <c r="G61" s="1">
        <f t="shared" si="2"/>
        <v>47</v>
      </c>
      <c r="H61" s="1">
        <v>0</v>
      </c>
      <c r="I61" s="1">
        <f t="shared" si="1"/>
        <v>47</v>
      </c>
      <c r="J61" t="s">
        <v>88</v>
      </c>
      <c r="K61" s="1"/>
    </row>
    <row r="62" spans="1:11" x14ac:dyDescent="0.25">
      <c r="A62" s="1">
        <v>9762233</v>
      </c>
      <c r="B62" s="1">
        <v>23</v>
      </c>
      <c r="C62" s="1">
        <v>7.5</v>
      </c>
      <c r="D62" s="1">
        <v>10</v>
      </c>
      <c r="E62" s="1">
        <v>4.5</v>
      </c>
      <c r="F62" s="1">
        <v>2.5</v>
      </c>
      <c r="G62" s="1">
        <f t="shared" si="2"/>
        <v>47.5</v>
      </c>
      <c r="H62" s="1">
        <v>0</v>
      </c>
      <c r="I62" s="1">
        <f t="shared" si="1"/>
        <v>47.5</v>
      </c>
      <c r="J62" t="s">
        <v>88</v>
      </c>
      <c r="K62" s="1"/>
    </row>
    <row r="63" spans="1:11" ht="49.5" x14ac:dyDescent="0.25">
      <c r="A63" s="1">
        <v>9762235</v>
      </c>
      <c r="B63" s="1">
        <v>0</v>
      </c>
      <c r="C63" s="1">
        <v>7</v>
      </c>
      <c r="D63" s="1">
        <v>7</v>
      </c>
      <c r="E63" s="1">
        <v>4</v>
      </c>
      <c r="F63" s="1">
        <v>2.5</v>
      </c>
      <c r="G63" s="1">
        <f t="shared" si="2"/>
        <v>20.5</v>
      </c>
      <c r="H63" s="1">
        <v>0</v>
      </c>
      <c r="I63" s="1">
        <f t="shared" si="1"/>
        <v>20.5</v>
      </c>
      <c r="J63" s="2" t="s">
        <v>89</v>
      </c>
      <c r="K63" s="1"/>
    </row>
    <row r="64" spans="1:11" ht="33" x14ac:dyDescent="0.25">
      <c r="A64" s="1">
        <v>9762239</v>
      </c>
      <c r="B64" s="1">
        <v>22</v>
      </c>
      <c r="C64" s="1">
        <v>7.5</v>
      </c>
      <c r="D64" s="1">
        <v>9</v>
      </c>
      <c r="E64" s="1">
        <v>4.5</v>
      </c>
      <c r="F64" s="1">
        <v>2.5</v>
      </c>
      <c r="G64" s="1">
        <f t="shared" si="2"/>
        <v>45.5</v>
      </c>
      <c r="H64" s="1">
        <v>0</v>
      </c>
      <c r="I64" s="1">
        <f t="shared" si="1"/>
        <v>45.5</v>
      </c>
      <c r="J64" s="2" t="s">
        <v>90</v>
      </c>
      <c r="K64" s="1"/>
    </row>
    <row r="65" spans="1:11" x14ac:dyDescent="0.25">
      <c r="A65" s="1">
        <v>9762242</v>
      </c>
      <c r="B65" s="1">
        <v>24</v>
      </c>
      <c r="C65" s="1">
        <v>7.5</v>
      </c>
      <c r="D65" s="1">
        <v>9</v>
      </c>
      <c r="E65" s="1">
        <v>5</v>
      </c>
      <c r="F65" s="1">
        <v>2.5</v>
      </c>
      <c r="G65" s="1">
        <f t="shared" si="2"/>
        <v>48</v>
      </c>
      <c r="H65" s="1">
        <v>0</v>
      </c>
      <c r="I65" s="1">
        <f t="shared" si="1"/>
        <v>48</v>
      </c>
      <c r="J65" t="s">
        <v>71</v>
      </c>
      <c r="K65" s="1"/>
    </row>
    <row r="66" spans="1:11" x14ac:dyDescent="0.25">
      <c r="A66" s="1">
        <v>9762301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f t="shared" si="2"/>
        <v>0</v>
      </c>
      <c r="H66" s="1" t="s">
        <v>3</v>
      </c>
      <c r="I66" s="1" t="e">
        <f t="shared" si="1"/>
        <v>#VALUE!</v>
      </c>
      <c r="K66" s="1"/>
    </row>
    <row r="67" spans="1:11" x14ac:dyDescent="0.25">
      <c r="A67" s="1">
        <v>9762302</v>
      </c>
      <c r="B67" s="1">
        <v>25</v>
      </c>
      <c r="C67" s="1">
        <v>6.5</v>
      </c>
      <c r="D67" s="1">
        <v>10</v>
      </c>
      <c r="E67" s="1">
        <v>4.5</v>
      </c>
      <c r="F67" s="1">
        <v>0</v>
      </c>
      <c r="G67" s="1">
        <f t="shared" ref="G67:G81" si="3">SUM(B67:F67)</f>
        <v>46</v>
      </c>
      <c r="H67" s="1">
        <v>0</v>
      </c>
      <c r="I67" s="1">
        <f t="shared" si="1"/>
        <v>46</v>
      </c>
      <c r="J67" s="2" t="s">
        <v>91</v>
      </c>
      <c r="K67" s="1"/>
    </row>
    <row r="68" spans="1:11" x14ac:dyDescent="0.25">
      <c r="A68" s="1">
        <v>9762304</v>
      </c>
      <c r="B68" s="1">
        <v>24</v>
      </c>
      <c r="C68" s="1">
        <v>7.5</v>
      </c>
      <c r="D68" s="1">
        <v>9</v>
      </c>
      <c r="E68" s="1">
        <v>4.5</v>
      </c>
      <c r="F68" s="1">
        <v>2.5</v>
      </c>
      <c r="G68" s="1">
        <f t="shared" si="3"/>
        <v>47.5</v>
      </c>
      <c r="H68" s="1">
        <v>0</v>
      </c>
      <c r="I68" s="1">
        <f t="shared" ref="I68:I81" si="4">G68*0.8^H68</f>
        <v>47.5</v>
      </c>
      <c r="J68" t="s">
        <v>92</v>
      </c>
      <c r="K68" s="1"/>
    </row>
    <row r="69" spans="1:11" ht="49.5" x14ac:dyDescent="0.25">
      <c r="A69" s="1">
        <v>9762310</v>
      </c>
      <c r="B69" s="1">
        <v>22</v>
      </c>
      <c r="C69" s="1">
        <v>7.5</v>
      </c>
      <c r="D69" s="1">
        <v>9</v>
      </c>
      <c r="E69" s="1">
        <v>2.5</v>
      </c>
      <c r="F69" s="1">
        <v>2.5</v>
      </c>
      <c r="G69" s="1">
        <f t="shared" si="3"/>
        <v>43.5</v>
      </c>
      <c r="H69" s="1">
        <v>0</v>
      </c>
      <c r="I69" s="1">
        <f t="shared" si="4"/>
        <v>43.5</v>
      </c>
      <c r="J69" s="2" t="s">
        <v>93</v>
      </c>
      <c r="K69" s="1"/>
    </row>
    <row r="70" spans="1:11" x14ac:dyDescent="0.25">
      <c r="A70" s="1">
        <v>9762311</v>
      </c>
      <c r="B70" s="1">
        <v>23</v>
      </c>
      <c r="C70" s="1">
        <v>7.5</v>
      </c>
      <c r="D70" s="1">
        <v>10</v>
      </c>
      <c r="E70" s="1">
        <v>4</v>
      </c>
      <c r="F70" s="1">
        <v>2.5</v>
      </c>
      <c r="G70" s="1">
        <f t="shared" si="3"/>
        <v>47</v>
      </c>
      <c r="H70" s="1">
        <v>0</v>
      </c>
      <c r="I70" s="1">
        <f t="shared" si="4"/>
        <v>47</v>
      </c>
      <c r="J70" t="s">
        <v>88</v>
      </c>
      <c r="K70" s="1"/>
    </row>
    <row r="71" spans="1:11" x14ac:dyDescent="0.25">
      <c r="A71" s="1">
        <v>9762313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f t="shared" si="3"/>
        <v>0</v>
      </c>
      <c r="H71" s="1" t="s">
        <v>4</v>
      </c>
      <c r="I71" s="1" t="e">
        <f t="shared" si="4"/>
        <v>#VALUE!</v>
      </c>
      <c r="K71" s="1"/>
    </row>
    <row r="72" spans="1:11" x14ac:dyDescent="0.25">
      <c r="A72" s="1">
        <v>9762317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f t="shared" si="3"/>
        <v>0</v>
      </c>
      <c r="H72" s="1">
        <v>0</v>
      </c>
      <c r="I72" s="1">
        <f t="shared" si="4"/>
        <v>0</v>
      </c>
      <c r="J72" t="s">
        <v>94</v>
      </c>
      <c r="K72" s="1"/>
    </row>
    <row r="73" spans="1:11" ht="49.5" x14ac:dyDescent="0.25">
      <c r="A73" s="1">
        <v>9762323</v>
      </c>
      <c r="B73" s="1">
        <v>23</v>
      </c>
      <c r="C73" s="1">
        <v>7.5</v>
      </c>
      <c r="D73" s="1">
        <v>9</v>
      </c>
      <c r="E73" s="1">
        <v>2.5</v>
      </c>
      <c r="F73" s="1">
        <v>2.5</v>
      </c>
      <c r="G73" s="1">
        <f t="shared" si="3"/>
        <v>44.5</v>
      </c>
      <c r="H73" s="1">
        <v>0</v>
      </c>
      <c r="I73" s="1">
        <f t="shared" si="4"/>
        <v>44.5</v>
      </c>
      <c r="J73" s="2" t="s">
        <v>95</v>
      </c>
      <c r="K73" s="1"/>
    </row>
    <row r="74" spans="1:11" ht="49.5" x14ac:dyDescent="0.25">
      <c r="A74" s="1">
        <v>9762327</v>
      </c>
      <c r="B74" s="1">
        <v>22</v>
      </c>
      <c r="C74" s="1">
        <v>7.5</v>
      </c>
      <c r="D74" s="1">
        <v>6</v>
      </c>
      <c r="E74" s="1">
        <v>3</v>
      </c>
      <c r="F74" s="1">
        <v>2.5</v>
      </c>
      <c r="G74" s="1">
        <f t="shared" si="3"/>
        <v>41</v>
      </c>
      <c r="H74" s="1">
        <v>0</v>
      </c>
      <c r="I74" s="1">
        <f t="shared" si="4"/>
        <v>41</v>
      </c>
      <c r="J74" s="2" t="s">
        <v>108</v>
      </c>
      <c r="K74" s="1"/>
    </row>
    <row r="75" spans="1:11" ht="49.5" x14ac:dyDescent="0.25">
      <c r="A75" s="1">
        <v>9762329</v>
      </c>
      <c r="B75" s="1">
        <v>0</v>
      </c>
      <c r="C75" s="1">
        <v>7.5</v>
      </c>
      <c r="D75" s="1">
        <v>7</v>
      </c>
      <c r="E75" s="1">
        <v>2.5</v>
      </c>
      <c r="F75" s="1">
        <v>2.5</v>
      </c>
      <c r="G75" s="1">
        <f t="shared" si="3"/>
        <v>19.5</v>
      </c>
      <c r="H75" s="1">
        <v>0</v>
      </c>
      <c r="I75" s="1">
        <f t="shared" si="4"/>
        <v>19.5</v>
      </c>
      <c r="J75" s="2" t="s">
        <v>96</v>
      </c>
      <c r="K75" s="1"/>
    </row>
    <row r="76" spans="1:11" ht="33" x14ac:dyDescent="0.25">
      <c r="A76" s="1">
        <v>9762332</v>
      </c>
      <c r="B76" s="1">
        <v>0</v>
      </c>
      <c r="C76" s="1">
        <v>7.5</v>
      </c>
      <c r="D76" s="1">
        <v>7</v>
      </c>
      <c r="E76" s="1">
        <v>4.5</v>
      </c>
      <c r="F76" s="1">
        <v>2.5</v>
      </c>
      <c r="G76" s="1">
        <f t="shared" si="3"/>
        <v>21.5</v>
      </c>
      <c r="H76" s="1">
        <v>1</v>
      </c>
      <c r="I76" s="1">
        <f t="shared" si="4"/>
        <v>17.2</v>
      </c>
      <c r="J76" s="2" t="s">
        <v>107</v>
      </c>
      <c r="K76" s="1"/>
    </row>
    <row r="77" spans="1:11" x14ac:dyDescent="0.25">
      <c r="A77" s="1">
        <v>9762333</v>
      </c>
      <c r="B77" s="1">
        <v>24</v>
      </c>
      <c r="C77" s="1">
        <v>7.5</v>
      </c>
      <c r="D77" s="1">
        <v>9</v>
      </c>
      <c r="E77" s="1">
        <v>3.5</v>
      </c>
      <c r="F77" s="1">
        <v>2.5</v>
      </c>
      <c r="G77" s="1">
        <f t="shared" si="3"/>
        <v>46.5</v>
      </c>
      <c r="H77" s="1">
        <v>0</v>
      </c>
      <c r="I77" s="1">
        <f t="shared" si="4"/>
        <v>46.5</v>
      </c>
      <c r="J77" s="2" t="s">
        <v>97</v>
      </c>
      <c r="K77" s="1"/>
    </row>
    <row r="78" spans="1:11" ht="33" x14ac:dyDescent="0.25">
      <c r="A78" s="1">
        <v>9762339</v>
      </c>
      <c r="B78" s="1">
        <v>23</v>
      </c>
      <c r="C78" s="1">
        <v>7.5</v>
      </c>
      <c r="D78" s="1">
        <v>10</v>
      </c>
      <c r="E78" s="1">
        <v>2.5</v>
      </c>
      <c r="F78" s="1">
        <v>2.5</v>
      </c>
      <c r="G78" s="1">
        <f t="shared" si="3"/>
        <v>45.5</v>
      </c>
      <c r="H78" s="1">
        <v>0</v>
      </c>
      <c r="I78" s="1">
        <f t="shared" si="4"/>
        <v>45.5</v>
      </c>
      <c r="J78" s="2" t="s">
        <v>98</v>
      </c>
      <c r="K78" s="1"/>
    </row>
    <row r="79" spans="1:11" ht="66" x14ac:dyDescent="0.25">
      <c r="A79" s="1">
        <v>9770144</v>
      </c>
      <c r="B79" s="1">
        <v>0</v>
      </c>
      <c r="C79" s="1">
        <v>6.5</v>
      </c>
      <c r="D79" s="1">
        <v>1</v>
      </c>
      <c r="E79" s="1">
        <v>2</v>
      </c>
      <c r="F79" s="1">
        <v>2.5</v>
      </c>
      <c r="G79" s="1">
        <f t="shared" si="3"/>
        <v>12</v>
      </c>
      <c r="H79" s="1">
        <v>0</v>
      </c>
      <c r="I79" s="1">
        <f t="shared" si="4"/>
        <v>12</v>
      </c>
      <c r="J79" s="2" t="s">
        <v>99</v>
      </c>
      <c r="K79" s="1"/>
    </row>
    <row r="80" spans="1:11" x14ac:dyDescent="0.25">
      <c r="A80" s="1">
        <v>9800123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f t="shared" si="3"/>
        <v>0</v>
      </c>
      <c r="H80" s="1" t="s">
        <v>3</v>
      </c>
      <c r="I80" s="1" t="e">
        <f t="shared" si="4"/>
        <v>#VALUE!</v>
      </c>
      <c r="K80" s="1"/>
    </row>
    <row r="81" spans="1:11" ht="82.5" x14ac:dyDescent="0.25">
      <c r="A81" s="1">
        <v>9933604</v>
      </c>
      <c r="B81" s="1">
        <v>12</v>
      </c>
      <c r="C81" s="1">
        <v>7.5</v>
      </c>
      <c r="D81" s="1">
        <v>3</v>
      </c>
      <c r="E81" s="1">
        <v>3.5</v>
      </c>
      <c r="F81" s="1">
        <v>0</v>
      </c>
      <c r="G81" s="1">
        <f t="shared" si="3"/>
        <v>26</v>
      </c>
      <c r="H81" s="1">
        <v>0</v>
      </c>
      <c r="I81" s="1">
        <f>G81*0.8^H81</f>
        <v>26</v>
      </c>
      <c r="J81" s="2" t="s">
        <v>100</v>
      </c>
      <c r="K81" s="1"/>
    </row>
  </sheetData>
  <phoneticPr fontId="1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4" sqref="B4:B5"/>
    </sheetView>
  </sheetViews>
  <sheetFormatPr defaultRowHeight="16.5" x14ac:dyDescent="0.25"/>
  <cols>
    <col min="2" max="2" width="21.75" customWidth="1"/>
    <col min="3" max="3" width="102.125" customWidth="1"/>
    <col min="4" max="4" width="23.625" customWidth="1"/>
  </cols>
  <sheetData>
    <row r="1" spans="1:3" x14ac:dyDescent="0.25">
      <c r="A1" s="7" t="s">
        <v>68</v>
      </c>
      <c r="B1" t="s">
        <v>25</v>
      </c>
      <c r="C1" t="s">
        <v>24</v>
      </c>
    </row>
    <row r="2" spans="1:3" x14ac:dyDescent="0.25">
      <c r="A2" s="23" t="s">
        <v>143</v>
      </c>
      <c r="B2" s="22" t="s">
        <v>144</v>
      </c>
      <c r="C2" s="24" t="s">
        <v>145</v>
      </c>
    </row>
    <row r="3" spans="1:3" s="11" customFormat="1" x14ac:dyDescent="0.25">
      <c r="A3" s="25" t="s">
        <v>146</v>
      </c>
      <c r="B3" s="26" t="s">
        <v>144</v>
      </c>
      <c r="C3" s="27" t="s">
        <v>147</v>
      </c>
    </row>
    <row r="4" spans="1:3" s="11" customFormat="1" x14ac:dyDescent="0.25">
      <c r="A4" s="27" t="s">
        <v>148</v>
      </c>
      <c r="B4" s="26" t="s">
        <v>149</v>
      </c>
      <c r="C4" s="27" t="s">
        <v>150</v>
      </c>
    </row>
    <row r="5" spans="1:3" s="11" customFormat="1" x14ac:dyDescent="0.25">
      <c r="A5" s="25" t="s">
        <v>151</v>
      </c>
      <c r="B5" s="26" t="s">
        <v>152</v>
      </c>
      <c r="C5" s="27" t="s">
        <v>153</v>
      </c>
    </row>
    <row r="6" spans="1:3" x14ac:dyDescent="0.25">
      <c r="A6" s="25" t="s">
        <v>154</v>
      </c>
      <c r="B6" s="26" t="s">
        <v>155</v>
      </c>
      <c r="C6" s="27" t="s">
        <v>156</v>
      </c>
    </row>
    <row r="7" spans="1:3" s="11" customFormat="1" x14ac:dyDescent="0.25">
      <c r="A7" s="27" t="s">
        <v>157</v>
      </c>
      <c r="B7" s="27" t="s">
        <v>144</v>
      </c>
      <c r="C7" s="27" t="s">
        <v>158</v>
      </c>
    </row>
    <row r="8" spans="1:3" x14ac:dyDescent="0.25">
      <c r="A8" s="25" t="s">
        <v>159</v>
      </c>
      <c r="B8" s="27" t="s">
        <v>155</v>
      </c>
      <c r="C8" s="27" t="s">
        <v>160</v>
      </c>
    </row>
    <row r="9" spans="1:3" s="20" customFormat="1" x14ac:dyDescent="0.25">
      <c r="A9" s="25"/>
      <c r="B9" s="27"/>
      <c r="C9" s="27"/>
    </row>
    <row r="10" spans="1:3" x14ac:dyDescent="0.25">
      <c r="A10" t="s">
        <v>67</v>
      </c>
      <c r="B10" t="s">
        <v>25</v>
      </c>
      <c r="C10" t="s">
        <v>24</v>
      </c>
    </row>
    <row r="11" spans="1:3" x14ac:dyDescent="0.25">
      <c r="A11" t="s">
        <v>21</v>
      </c>
      <c r="B11" s="2" t="s">
        <v>44</v>
      </c>
      <c r="C11" t="s">
        <v>37</v>
      </c>
    </row>
    <row r="12" spans="1:3" x14ac:dyDescent="0.25">
      <c r="A12" t="s">
        <v>22</v>
      </c>
      <c r="B12" s="2" t="s">
        <v>44</v>
      </c>
      <c r="C12" t="s">
        <v>26</v>
      </c>
    </row>
    <row r="13" spans="1:3" x14ac:dyDescent="0.25">
      <c r="A13" t="s">
        <v>23</v>
      </c>
      <c r="B13" s="2" t="s">
        <v>45</v>
      </c>
      <c r="C13" t="s">
        <v>27</v>
      </c>
    </row>
    <row r="14" spans="1:3" x14ac:dyDescent="0.25">
      <c r="A14" t="s">
        <v>28</v>
      </c>
      <c r="B14" t="s">
        <v>33</v>
      </c>
      <c r="C14" t="s">
        <v>29</v>
      </c>
    </row>
    <row r="15" spans="1:3" x14ac:dyDescent="0.25">
      <c r="A15" t="s">
        <v>30</v>
      </c>
      <c r="B15" t="s">
        <v>33</v>
      </c>
      <c r="C15" t="s">
        <v>31</v>
      </c>
    </row>
    <row r="16" spans="1:3" x14ac:dyDescent="0.25">
      <c r="A16" t="s">
        <v>39</v>
      </c>
      <c r="B16" t="s">
        <v>40</v>
      </c>
      <c r="C16" t="s">
        <v>52</v>
      </c>
    </row>
    <row r="17" spans="1:3" x14ac:dyDescent="0.25">
      <c r="A17" t="s">
        <v>48</v>
      </c>
      <c r="B17" t="s">
        <v>51</v>
      </c>
      <c r="C17" t="s">
        <v>50</v>
      </c>
    </row>
    <row r="18" spans="1:3" x14ac:dyDescent="0.25">
      <c r="A18" t="s">
        <v>55</v>
      </c>
      <c r="B18" t="s">
        <v>56</v>
      </c>
      <c r="C18" t="s">
        <v>105</v>
      </c>
    </row>
    <row r="19" spans="1:3" x14ac:dyDescent="0.25">
      <c r="A19" t="s">
        <v>72</v>
      </c>
      <c r="B19" t="s">
        <v>74</v>
      </c>
      <c r="C19" t="s">
        <v>73</v>
      </c>
    </row>
    <row r="20" spans="1:3" x14ac:dyDescent="0.25">
      <c r="A20" t="s">
        <v>77</v>
      </c>
      <c r="B20" t="s">
        <v>103</v>
      </c>
      <c r="C20" t="s">
        <v>102</v>
      </c>
    </row>
    <row r="21" spans="1:3" x14ac:dyDescent="0.25">
      <c r="C21" s="29" t="s">
        <v>177</v>
      </c>
    </row>
  </sheetData>
  <phoneticPr fontId="18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Grade</vt:lpstr>
      <vt:lpstr>HW1-1</vt:lpstr>
      <vt:lpstr>HW1-2</vt:lpstr>
      <vt:lpstr>error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</dc:creator>
  <cp:lastModifiedBy>Hsiao-Wei Chen</cp:lastModifiedBy>
  <dcterms:created xsi:type="dcterms:W3CDTF">2011-03-30T13:35:14Z</dcterms:created>
  <dcterms:modified xsi:type="dcterms:W3CDTF">2011-06-24T06:36:13Z</dcterms:modified>
</cp:coreProperties>
</file>